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624" windowWidth="22716" windowHeight="8148"/>
  </bookViews>
  <sheets>
    <sheet name="Rekapitulace stavby" sheetId="1" r:id="rId1"/>
    <sheet name="001 - Stavební část" sheetId="2" r:id="rId2"/>
    <sheet name="002 - ZTI" sheetId="3" r:id="rId3"/>
    <sheet name="003 - Plynoinstalace" sheetId="4" r:id="rId4"/>
    <sheet name="004 - VZT" sheetId="5" r:id="rId5"/>
    <sheet name="005 - Elektroinstalace" sheetId="6" r:id="rId6"/>
    <sheet name="90 - Vedlejší rozpočtové ..." sheetId="7" r:id="rId7"/>
    <sheet name="Pokyny pro vyplnění" sheetId="8" r:id="rId8"/>
  </sheets>
  <definedNames>
    <definedName name="_xlnm._FilterDatabase" localSheetId="1" hidden="1">'001 - Stavební část'!$C$99:$K$312</definedName>
    <definedName name="_xlnm._FilterDatabase" localSheetId="2" hidden="1">'002 - ZTI'!$C$88:$K$141</definedName>
    <definedName name="_xlnm._FilterDatabase" localSheetId="3" hidden="1">'003 - Plynoinstalace'!$C$86:$K$106</definedName>
    <definedName name="_xlnm._FilterDatabase" localSheetId="4" hidden="1">'004 - VZT'!$C$85:$K$116</definedName>
    <definedName name="_xlnm._FilterDatabase" localSheetId="5" hidden="1">'005 - Elektroinstalace'!$C$83:$K$87</definedName>
    <definedName name="_xlnm._FilterDatabase" localSheetId="6" hidden="1">'90 - Vedlejší rozpočtové ...'!$C$83:$K$87</definedName>
    <definedName name="_xlnm.Print_Titles" localSheetId="1">'001 - Stavební část'!$99:$99</definedName>
    <definedName name="_xlnm.Print_Titles" localSheetId="2">'002 - ZTI'!$88:$88</definedName>
    <definedName name="_xlnm.Print_Titles" localSheetId="3">'003 - Plynoinstalace'!$86:$86</definedName>
    <definedName name="_xlnm.Print_Titles" localSheetId="4">'004 - VZT'!$85:$85</definedName>
    <definedName name="_xlnm.Print_Titles" localSheetId="5">'005 - Elektroinstalace'!$83:$83</definedName>
    <definedName name="_xlnm.Print_Titles" localSheetId="6">'90 - Vedlejší rozpočtové ...'!$83:$83</definedName>
    <definedName name="_xlnm.Print_Titles" localSheetId="0">'Rekapitulace stavby'!$49:$49</definedName>
    <definedName name="_xlnm.Print_Area" localSheetId="1">'001 - Stavební část'!$C$4:$J$38,'001 - Stavební část'!$C$44:$J$79,'001 - Stavební část'!$C$85:$K$312</definedName>
    <definedName name="_xlnm.Print_Area" localSheetId="2">'002 - ZTI'!$C$4:$J$38,'002 - ZTI'!$C$44:$J$68,'002 - ZTI'!$C$74:$K$141</definedName>
    <definedName name="_xlnm.Print_Area" localSheetId="3">'003 - Plynoinstalace'!$C$4:$J$38,'003 - Plynoinstalace'!$C$44:$J$66,'003 - Plynoinstalace'!$C$72:$K$106</definedName>
    <definedName name="_xlnm.Print_Area" localSheetId="4">'004 - VZT'!$C$4:$J$38,'004 - VZT'!$C$44:$J$65,'004 - VZT'!$C$71:$K$116</definedName>
    <definedName name="_xlnm.Print_Area" localSheetId="5">'005 - Elektroinstalace'!$C$4:$J$38,'005 - Elektroinstalace'!$C$44:$J$63,'005 - Elektroinstalace'!$C$69:$K$87</definedName>
    <definedName name="_xlnm.Print_Area" localSheetId="6">'90 - Vedlejší rozpočtové ...'!$C$4:$J$38,'90 - Vedlejší rozpočtové ...'!$C$44:$J$63,'90 - Vedlejší rozpočtové ...'!$C$69:$K$87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stavby'!$C$39:$AQ$59</definedName>
  </definedNames>
  <calcPr calcId="145621"/>
</workbook>
</file>

<file path=xl/calcChain.xml><?xml version="1.0" encoding="utf-8"?>
<calcChain xmlns="http://schemas.openxmlformats.org/spreadsheetml/2006/main">
  <c r="AY58" i="1" l="1"/>
  <c r="AX58" i="1"/>
  <c r="BI87" i="7"/>
  <c r="F36" i="7" s="1"/>
  <c r="BD58" i="1" s="1"/>
  <c r="BH87" i="7"/>
  <c r="F35" i="7"/>
  <c r="BC58" i="1" s="1"/>
  <c r="BG87" i="7"/>
  <c r="F34" i="7" s="1"/>
  <c r="BB58" i="1" s="1"/>
  <c r="BF87" i="7"/>
  <c r="J33" i="7"/>
  <c r="AW58" i="1" s="1"/>
  <c r="F33" i="7"/>
  <c r="BA58" i="1" s="1"/>
  <c r="T87" i="7"/>
  <c r="T86" i="7" s="1"/>
  <c r="T85" i="7" s="1"/>
  <c r="T84" i="7" s="1"/>
  <c r="R87" i="7"/>
  <c r="R86" i="7" s="1"/>
  <c r="R85" i="7" s="1"/>
  <c r="R84" i="7" s="1"/>
  <c r="P87" i="7"/>
  <c r="P86" i="7" s="1"/>
  <c r="P85" i="7" s="1"/>
  <c r="P84" i="7" s="1"/>
  <c r="AU58" i="1" s="1"/>
  <c r="BK87" i="7"/>
  <c r="BK86" i="7"/>
  <c r="J86" i="7" s="1"/>
  <c r="J62" i="7" s="1"/>
  <c r="BK85" i="7"/>
  <c r="J85" i="7" s="1"/>
  <c r="J61" i="7" s="1"/>
  <c r="J87" i="7"/>
  <c r="BE87" i="7"/>
  <c r="J32" i="7" s="1"/>
  <c r="AV58" i="1" s="1"/>
  <c r="F78" i="7"/>
  <c r="E76" i="7"/>
  <c r="F53" i="7"/>
  <c r="E51" i="7"/>
  <c r="J23" i="7"/>
  <c r="E23" i="7"/>
  <c r="J80" i="7" s="1"/>
  <c r="J22" i="7"/>
  <c r="J20" i="7"/>
  <c r="E20" i="7"/>
  <c r="F81" i="7" s="1"/>
  <c r="F56" i="7"/>
  <c r="J19" i="7"/>
  <c r="J17" i="7"/>
  <c r="E17" i="7"/>
  <c r="F80" i="7"/>
  <c r="F55" i="7"/>
  <c r="J16" i="7"/>
  <c r="J14" i="7"/>
  <c r="J78" i="7" s="1"/>
  <c r="E7" i="7"/>
  <c r="E72" i="7"/>
  <c r="E47" i="7"/>
  <c r="AY57" i="1"/>
  <c r="AX57" i="1"/>
  <c r="BI87" i="6"/>
  <c r="F36" i="6"/>
  <c r="BD57" i="1"/>
  <c r="BH87" i="6"/>
  <c r="F35" i="6"/>
  <c r="BC57" i="1"/>
  <c r="BG87" i="6"/>
  <c r="F34" i="6" s="1"/>
  <c r="BB57" i="1" s="1"/>
  <c r="BF87" i="6"/>
  <c r="F33" i="6" s="1"/>
  <c r="BA57" i="1" s="1"/>
  <c r="J33" i="6"/>
  <c r="AW57" i="1" s="1"/>
  <c r="T87" i="6"/>
  <c r="T86" i="6" s="1"/>
  <c r="T85" i="6" s="1"/>
  <c r="T84" i="6" s="1"/>
  <c r="R87" i="6"/>
  <c r="R86" i="6" s="1"/>
  <c r="R85" i="6" s="1"/>
  <c r="R84" i="6" s="1"/>
  <c r="P87" i="6"/>
  <c r="P86" i="6" s="1"/>
  <c r="P85" i="6" s="1"/>
  <c r="P84" i="6" s="1"/>
  <c r="AU57" i="1" s="1"/>
  <c r="BK87" i="6"/>
  <c r="BK86" i="6"/>
  <c r="J86" i="6"/>
  <c r="J62" i="6" s="1"/>
  <c r="BK85" i="6"/>
  <c r="J85" i="6" s="1"/>
  <c r="J61" i="6" s="1"/>
  <c r="J87" i="6"/>
  <c r="BE87" i="6"/>
  <c r="F32" i="6" s="1"/>
  <c r="AZ57" i="1" s="1"/>
  <c r="F78" i="6"/>
  <c r="E76" i="6"/>
  <c r="F53" i="6"/>
  <c r="E51" i="6"/>
  <c r="J23" i="6"/>
  <c r="E23" i="6"/>
  <c r="J80" i="6"/>
  <c r="J55" i="6"/>
  <c r="J22" i="6"/>
  <c r="J20" i="6"/>
  <c r="E20" i="6"/>
  <c r="F81" i="6" s="1"/>
  <c r="F56" i="6"/>
  <c r="J19" i="6"/>
  <c r="J17" i="6"/>
  <c r="E17" i="6"/>
  <c r="F55" i="6" s="1"/>
  <c r="F80" i="6"/>
  <c r="J16" i="6"/>
  <c r="J14" i="6"/>
  <c r="J53" i="6" s="1"/>
  <c r="E7" i="6"/>
  <c r="E72" i="6" s="1"/>
  <c r="E47" i="6"/>
  <c r="AY56" i="1"/>
  <c r="AX56" i="1"/>
  <c r="BI116" i="5"/>
  <c r="BH116" i="5"/>
  <c r="BG116" i="5"/>
  <c r="BF116" i="5"/>
  <c r="T116" i="5"/>
  <c r="R116" i="5"/>
  <c r="P116" i="5"/>
  <c r="BK116" i="5"/>
  <c r="J116" i="5"/>
  <c r="BE116" i="5"/>
  <c r="BI115" i="5"/>
  <c r="BH115" i="5"/>
  <c r="BG115" i="5"/>
  <c r="BF115" i="5"/>
  <c r="T115" i="5"/>
  <c r="R115" i="5"/>
  <c r="P115" i="5"/>
  <c r="BK115" i="5"/>
  <c r="J115" i="5"/>
  <c r="BE115" i="5"/>
  <c r="BI114" i="5"/>
  <c r="BH114" i="5"/>
  <c r="BG114" i="5"/>
  <c r="BF114" i="5"/>
  <c r="T114" i="5"/>
  <c r="R114" i="5"/>
  <c r="P114" i="5"/>
  <c r="BK114" i="5"/>
  <c r="J114" i="5"/>
  <c r="BE114" i="5"/>
  <c r="BI113" i="5"/>
  <c r="BH113" i="5"/>
  <c r="BG113" i="5"/>
  <c r="BF113" i="5"/>
  <c r="T113" i="5"/>
  <c r="R113" i="5"/>
  <c r="P113" i="5"/>
  <c r="BK113" i="5"/>
  <c r="J113" i="5"/>
  <c r="BE113" i="5"/>
  <c r="BI112" i="5"/>
  <c r="BH112" i="5"/>
  <c r="BG112" i="5"/>
  <c r="BF112" i="5"/>
  <c r="T112" i="5"/>
  <c r="R112" i="5"/>
  <c r="P112" i="5"/>
  <c r="BK112" i="5"/>
  <c r="J112" i="5"/>
  <c r="BE112" i="5"/>
  <c r="BI111" i="5"/>
  <c r="BH111" i="5"/>
  <c r="BG111" i="5"/>
  <c r="BF111" i="5"/>
  <c r="T111" i="5"/>
  <c r="R111" i="5"/>
  <c r="P111" i="5"/>
  <c r="BK111" i="5"/>
  <c r="J111" i="5"/>
  <c r="BE111" i="5"/>
  <c r="BI110" i="5"/>
  <c r="BH110" i="5"/>
  <c r="BG110" i="5"/>
  <c r="BF110" i="5"/>
  <c r="T110" i="5"/>
  <c r="R110" i="5"/>
  <c r="P110" i="5"/>
  <c r="BK110" i="5"/>
  <c r="J110" i="5"/>
  <c r="BE110" i="5"/>
  <c r="BI109" i="5"/>
  <c r="BH109" i="5"/>
  <c r="BG109" i="5"/>
  <c r="BF109" i="5"/>
  <c r="T109" i="5"/>
  <c r="T108" i="5"/>
  <c r="R109" i="5"/>
  <c r="R108" i="5"/>
  <c r="P109" i="5"/>
  <c r="P108" i="5"/>
  <c r="BK109" i="5"/>
  <c r="BK108" i="5"/>
  <c r="J108" i="5" s="1"/>
  <c r="J64" i="5" s="1"/>
  <c r="J109" i="5"/>
  <c r="BE109" i="5" s="1"/>
  <c r="BI107" i="5"/>
  <c r="BH107" i="5"/>
  <c r="BG107" i="5"/>
  <c r="BF107" i="5"/>
  <c r="T107" i="5"/>
  <c r="R107" i="5"/>
  <c r="P107" i="5"/>
  <c r="BK107" i="5"/>
  <c r="J107" i="5"/>
  <c r="BE107" i="5"/>
  <c r="BI106" i="5"/>
  <c r="BH106" i="5"/>
  <c r="BG106" i="5"/>
  <c r="BF106" i="5"/>
  <c r="T106" i="5"/>
  <c r="R106" i="5"/>
  <c r="P106" i="5"/>
  <c r="BK106" i="5"/>
  <c r="J106" i="5"/>
  <c r="BE106" i="5"/>
  <c r="BI105" i="5"/>
  <c r="BH105" i="5"/>
  <c r="BG105" i="5"/>
  <c r="BF105" i="5"/>
  <c r="T105" i="5"/>
  <c r="R105" i="5"/>
  <c r="P105" i="5"/>
  <c r="BK105" i="5"/>
  <c r="J105" i="5"/>
  <c r="BE105" i="5"/>
  <c r="BI104" i="5"/>
  <c r="BH104" i="5"/>
  <c r="BG104" i="5"/>
  <c r="BF104" i="5"/>
  <c r="T104" i="5"/>
  <c r="R104" i="5"/>
  <c r="P104" i="5"/>
  <c r="BK104" i="5"/>
  <c r="J104" i="5"/>
  <c r="BE104" i="5"/>
  <c r="BI103" i="5"/>
  <c r="BH103" i="5"/>
  <c r="BG103" i="5"/>
  <c r="BF103" i="5"/>
  <c r="T103" i="5"/>
  <c r="T102" i="5"/>
  <c r="R103" i="5"/>
  <c r="R102" i="5"/>
  <c r="P103" i="5"/>
  <c r="P102" i="5"/>
  <c r="BK103" i="5"/>
  <c r="BK102" i="5"/>
  <c r="J102" i="5" s="1"/>
  <c r="J63" i="5" s="1"/>
  <c r="J103" i="5"/>
  <c r="BE103" i="5" s="1"/>
  <c r="BI101" i="5"/>
  <c r="BH101" i="5"/>
  <c r="BG101" i="5"/>
  <c r="BF101" i="5"/>
  <c r="T101" i="5"/>
  <c r="R101" i="5"/>
  <c r="P101" i="5"/>
  <c r="BK101" i="5"/>
  <c r="J101" i="5"/>
  <c r="BE101" i="5"/>
  <c r="BI100" i="5"/>
  <c r="BH100" i="5"/>
  <c r="BG100" i="5"/>
  <c r="BF100" i="5"/>
  <c r="T100" i="5"/>
  <c r="R100" i="5"/>
  <c r="P100" i="5"/>
  <c r="BK100" i="5"/>
  <c r="J100" i="5"/>
  <c r="BE100" i="5"/>
  <c r="BI99" i="5"/>
  <c r="BH99" i="5"/>
  <c r="BG99" i="5"/>
  <c r="BF99" i="5"/>
  <c r="T99" i="5"/>
  <c r="R99" i="5"/>
  <c r="P99" i="5"/>
  <c r="BK99" i="5"/>
  <c r="J99" i="5"/>
  <c r="BE99" i="5"/>
  <c r="BI98" i="5"/>
  <c r="BH98" i="5"/>
  <c r="BG98" i="5"/>
  <c r="BF98" i="5"/>
  <c r="T98" i="5"/>
  <c r="R98" i="5"/>
  <c r="P98" i="5"/>
  <c r="BK98" i="5"/>
  <c r="J98" i="5"/>
  <c r="BE98" i="5"/>
  <c r="BI97" i="5"/>
  <c r="BH97" i="5"/>
  <c r="BG97" i="5"/>
  <c r="BF97" i="5"/>
  <c r="T97" i="5"/>
  <c r="R97" i="5"/>
  <c r="P97" i="5"/>
  <c r="BK97" i="5"/>
  <c r="J97" i="5"/>
  <c r="BE97" i="5"/>
  <c r="BI96" i="5"/>
  <c r="BH96" i="5"/>
  <c r="BG96" i="5"/>
  <c r="BF96" i="5"/>
  <c r="T96" i="5"/>
  <c r="R96" i="5"/>
  <c r="P96" i="5"/>
  <c r="BK96" i="5"/>
  <c r="J96" i="5"/>
  <c r="BE96" i="5"/>
  <c r="BI95" i="5"/>
  <c r="BH95" i="5"/>
  <c r="BG95" i="5"/>
  <c r="BF95" i="5"/>
  <c r="T95" i="5"/>
  <c r="R95" i="5"/>
  <c r="P95" i="5"/>
  <c r="BK95" i="5"/>
  <c r="J95" i="5"/>
  <c r="BE95" i="5"/>
  <c r="BI94" i="5"/>
  <c r="BH94" i="5"/>
  <c r="BG94" i="5"/>
  <c r="BF94" i="5"/>
  <c r="T94" i="5"/>
  <c r="R94" i="5"/>
  <c r="P94" i="5"/>
  <c r="BK94" i="5"/>
  <c r="J94" i="5"/>
  <c r="BE94" i="5"/>
  <c r="BI93" i="5"/>
  <c r="BH93" i="5"/>
  <c r="BG93" i="5"/>
  <c r="BF93" i="5"/>
  <c r="T93" i="5"/>
  <c r="R93" i="5"/>
  <c r="P93" i="5"/>
  <c r="BK93" i="5"/>
  <c r="J93" i="5"/>
  <c r="BE93" i="5"/>
  <c r="BI92" i="5"/>
  <c r="BH92" i="5"/>
  <c r="BG92" i="5"/>
  <c r="BF92" i="5"/>
  <c r="T92" i="5"/>
  <c r="R92" i="5"/>
  <c r="P92" i="5"/>
  <c r="BK92" i="5"/>
  <c r="J92" i="5"/>
  <c r="BE92" i="5"/>
  <c r="BI91" i="5"/>
  <c r="BH91" i="5"/>
  <c r="BG91" i="5"/>
  <c r="BF91" i="5"/>
  <c r="T91" i="5"/>
  <c r="R91" i="5"/>
  <c r="P91" i="5"/>
  <c r="BK91" i="5"/>
  <c r="J91" i="5"/>
  <c r="BE91" i="5"/>
  <c r="BI90" i="5"/>
  <c r="BH90" i="5"/>
  <c r="BG90" i="5"/>
  <c r="BF90" i="5"/>
  <c r="T90" i="5"/>
  <c r="R90" i="5"/>
  <c r="P90" i="5"/>
  <c r="BK90" i="5"/>
  <c r="J90" i="5"/>
  <c r="BE90" i="5"/>
  <c r="BI89" i="5"/>
  <c r="F36" i="5"/>
  <c r="BD56" i="1" s="1"/>
  <c r="BH89" i="5"/>
  <c r="F35" i="5" s="1"/>
  <c r="BC56" i="1" s="1"/>
  <c r="BG89" i="5"/>
  <c r="F34" i="5"/>
  <c r="BB56" i="1" s="1"/>
  <c r="BF89" i="5"/>
  <c r="J33" i="5" s="1"/>
  <c r="AW56" i="1" s="1"/>
  <c r="T89" i="5"/>
  <c r="T88" i="5"/>
  <c r="T87" i="5" s="1"/>
  <c r="T86" i="5" s="1"/>
  <c r="R89" i="5"/>
  <c r="R88" i="5"/>
  <c r="R87" i="5" s="1"/>
  <c r="R86" i="5" s="1"/>
  <c r="P89" i="5"/>
  <c r="P88" i="5"/>
  <c r="P87" i="5" s="1"/>
  <c r="P86" i="5" s="1"/>
  <c r="AU56" i="1" s="1"/>
  <c r="BK89" i="5"/>
  <c r="BK88" i="5" s="1"/>
  <c r="J89" i="5"/>
  <c r="BE89" i="5" s="1"/>
  <c r="F80" i="5"/>
  <c r="E78" i="5"/>
  <c r="F53" i="5"/>
  <c r="E51" i="5"/>
  <c r="J23" i="5"/>
  <c r="E23" i="5"/>
  <c r="J82" i="5" s="1"/>
  <c r="J22" i="5"/>
  <c r="J20" i="5"/>
  <c r="E20" i="5"/>
  <c r="F56" i="5" s="1"/>
  <c r="F83" i="5"/>
  <c r="J19" i="5"/>
  <c r="J17" i="5"/>
  <c r="E17" i="5"/>
  <c r="F82" i="5" s="1"/>
  <c r="F55" i="5"/>
  <c r="J16" i="5"/>
  <c r="J14" i="5"/>
  <c r="J80" i="5" s="1"/>
  <c r="J53" i="5"/>
  <c r="E7" i="5"/>
  <c r="E47" i="5" s="1"/>
  <c r="E74" i="5"/>
  <c r="J103" i="4"/>
  <c r="J64" i="4" s="1"/>
  <c r="AY55" i="1"/>
  <c r="AX55" i="1"/>
  <c r="BI106" i="4"/>
  <c r="BH106" i="4"/>
  <c r="BG106" i="4"/>
  <c r="BF106" i="4"/>
  <c r="T106" i="4"/>
  <c r="R106" i="4"/>
  <c r="P106" i="4"/>
  <c r="BK106" i="4"/>
  <c r="J106" i="4"/>
  <c r="BE106" i="4"/>
  <c r="BI105" i="4"/>
  <c r="BH105" i="4"/>
  <c r="BG105" i="4"/>
  <c r="BF105" i="4"/>
  <c r="T105" i="4"/>
  <c r="T104" i="4"/>
  <c r="R105" i="4"/>
  <c r="R104" i="4"/>
  <c r="P105" i="4"/>
  <c r="P104" i="4"/>
  <c r="BK105" i="4"/>
  <c r="BK104" i="4"/>
  <c r="J104" i="4" s="1"/>
  <c r="J65" i="4" s="1"/>
  <c r="J105" i="4"/>
  <c r="BE105" i="4" s="1"/>
  <c r="BI102" i="4"/>
  <c r="BH102" i="4"/>
  <c r="BG102" i="4"/>
  <c r="BF102" i="4"/>
  <c r="T102" i="4"/>
  <c r="R102" i="4"/>
  <c r="P102" i="4"/>
  <c r="BK102" i="4"/>
  <c r="J102" i="4"/>
  <c r="BE102" i="4" s="1"/>
  <c r="BI101" i="4"/>
  <c r="BH101" i="4"/>
  <c r="BG101" i="4"/>
  <c r="BF101" i="4"/>
  <c r="T101" i="4"/>
  <c r="R101" i="4"/>
  <c r="P101" i="4"/>
  <c r="BK101" i="4"/>
  <c r="J101" i="4"/>
  <c r="BE101" i="4" s="1"/>
  <c r="BI100" i="4"/>
  <c r="BH100" i="4"/>
  <c r="BG100" i="4"/>
  <c r="BF100" i="4"/>
  <c r="T100" i="4"/>
  <c r="T99" i="4" s="1"/>
  <c r="R100" i="4"/>
  <c r="R99" i="4" s="1"/>
  <c r="P100" i="4"/>
  <c r="P99" i="4" s="1"/>
  <c r="BK100" i="4"/>
  <c r="BK99" i="4" s="1"/>
  <c r="J100" i="4"/>
  <c r="BE100" i="4"/>
  <c r="BI98" i="4"/>
  <c r="BH98" i="4"/>
  <c r="BG98" i="4"/>
  <c r="BF98" i="4"/>
  <c r="T98" i="4"/>
  <c r="R98" i="4"/>
  <c r="P98" i="4"/>
  <c r="BK98" i="4"/>
  <c r="J98" i="4"/>
  <c r="BE98" i="4" s="1"/>
  <c r="BI97" i="4"/>
  <c r="BH97" i="4"/>
  <c r="BG97" i="4"/>
  <c r="BF97" i="4"/>
  <c r="T97" i="4"/>
  <c r="R97" i="4"/>
  <c r="P97" i="4"/>
  <c r="BK97" i="4"/>
  <c r="J97" i="4"/>
  <c r="BE97" i="4" s="1"/>
  <c r="BI96" i="4"/>
  <c r="BH96" i="4"/>
  <c r="BG96" i="4"/>
  <c r="BF96" i="4"/>
  <c r="T96" i="4"/>
  <c r="R96" i="4"/>
  <c r="P96" i="4"/>
  <c r="BK96" i="4"/>
  <c r="J96" i="4"/>
  <c r="BE96" i="4" s="1"/>
  <c r="BI95" i="4"/>
  <c r="BH95" i="4"/>
  <c r="BG95" i="4"/>
  <c r="BF95" i="4"/>
  <c r="T95" i="4"/>
  <c r="R95" i="4"/>
  <c r="P95" i="4"/>
  <c r="BK95" i="4"/>
  <c r="J95" i="4"/>
  <c r="BE95" i="4" s="1"/>
  <c r="BI94" i="4"/>
  <c r="BH94" i="4"/>
  <c r="BG94" i="4"/>
  <c r="BF94" i="4"/>
  <c r="T94" i="4"/>
  <c r="R94" i="4"/>
  <c r="P94" i="4"/>
  <c r="BK94" i="4"/>
  <c r="J94" i="4"/>
  <c r="BE94" i="4" s="1"/>
  <c r="BI93" i="4"/>
  <c r="BH93" i="4"/>
  <c r="BG93" i="4"/>
  <c r="BF93" i="4"/>
  <c r="T93" i="4"/>
  <c r="R93" i="4"/>
  <c r="P93" i="4"/>
  <c r="BK93" i="4"/>
  <c r="J93" i="4"/>
  <c r="BE93" i="4" s="1"/>
  <c r="BI92" i="4"/>
  <c r="BH92" i="4"/>
  <c r="BG92" i="4"/>
  <c r="BF92" i="4"/>
  <c r="T92" i="4"/>
  <c r="R92" i="4"/>
  <c r="P92" i="4"/>
  <c r="BK92" i="4"/>
  <c r="J92" i="4"/>
  <c r="BE92" i="4" s="1"/>
  <c r="BI91" i="4"/>
  <c r="BH91" i="4"/>
  <c r="BG91" i="4"/>
  <c r="BF91" i="4"/>
  <c r="T91" i="4"/>
  <c r="R91" i="4"/>
  <c r="P91" i="4"/>
  <c r="BK91" i="4"/>
  <c r="J91" i="4"/>
  <c r="BE91" i="4" s="1"/>
  <c r="BI90" i="4"/>
  <c r="F36" i="4" s="1"/>
  <c r="BD55" i="1" s="1"/>
  <c r="BH90" i="4"/>
  <c r="F35" i="4"/>
  <c r="BC55" i="1" s="1"/>
  <c r="BG90" i="4"/>
  <c r="F34" i="4" s="1"/>
  <c r="BB55" i="1" s="1"/>
  <c r="BF90" i="4"/>
  <c r="J33" i="4"/>
  <c r="AW55" i="1" s="1"/>
  <c r="F33" i="4"/>
  <c r="BA55" i="1" s="1"/>
  <c r="T90" i="4"/>
  <c r="T89" i="4" s="1"/>
  <c r="R90" i="4"/>
  <c r="R89" i="4" s="1"/>
  <c r="R88" i="4" s="1"/>
  <c r="R87" i="4" s="1"/>
  <c r="P90" i="4"/>
  <c r="P89" i="4" s="1"/>
  <c r="BK90" i="4"/>
  <c r="BK89" i="4"/>
  <c r="J89" i="4" s="1"/>
  <c r="J62" i="4" s="1"/>
  <c r="J90" i="4"/>
  <c r="BE90" i="4"/>
  <c r="F81" i="4"/>
  <c r="E79" i="4"/>
  <c r="F53" i="4"/>
  <c r="E51" i="4"/>
  <c r="J23" i="4"/>
  <c r="E23" i="4"/>
  <c r="J55" i="4" s="1"/>
  <c r="J83" i="4"/>
  <c r="J22" i="4"/>
  <c r="J20" i="4"/>
  <c r="E20" i="4"/>
  <c r="F84" i="4" s="1"/>
  <c r="F56" i="4"/>
  <c r="J19" i="4"/>
  <c r="J17" i="4"/>
  <c r="E17" i="4"/>
  <c r="F83" i="4"/>
  <c r="F55" i="4"/>
  <c r="J16" i="4"/>
  <c r="J14" i="4"/>
  <c r="J81" i="4" s="1"/>
  <c r="E7" i="4"/>
  <c r="E75" i="4" s="1"/>
  <c r="E47" i="4"/>
  <c r="J139" i="3"/>
  <c r="AY54" i="1"/>
  <c r="AX54" i="1"/>
  <c r="BI141" i="3"/>
  <c r="BH141" i="3"/>
  <c r="BG141" i="3"/>
  <c r="BF141" i="3"/>
  <c r="T141" i="3"/>
  <c r="T140" i="3" s="1"/>
  <c r="R141" i="3"/>
  <c r="R140" i="3" s="1"/>
  <c r="P141" i="3"/>
  <c r="P140" i="3" s="1"/>
  <c r="BK141" i="3"/>
  <c r="BK140" i="3" s="1"/>
  <c r="J140" i="3" s="1"/>
  <c r="J67" i="3" s="1"/>
  <c r="J141" i="3"/>
  <c r="BE141" i="3"/>
  <c r="J66" i="3"/>
  <c r="BI138" i="3"/>
  <c r="BH138" i="3"/>
  <c r="BG138" i="3"/>
  <c r="BF138" i="3"/>
  <c r="T138" i="3"/>
  <c r="R138" i="3"/>
  <c r="P138" i="3"/>
  <c r="BK138" i="3"/>
  <c r="J138" i="3"/>
  <c r="BE138" i="3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R127" i="3"/>
  <c r="P127" i="3"/>
  <c r="BK127" i="3"/>
  <c r="J127" i="3"/>
  <c r="BE127" i="3"/>
  <c r="BI126" i="3"/>
  <c r="BH126" i="3"/>
  <c r="BG126" i="3"/>
  <c r="BF126" i="3"/>
  <c r="T126" i="3"/>
  <c r="R126" i="3"/>
  <c r="P126" i="3"/>
  <c r="BK126" i="3"/>
  <c r="J126" i="3"/>
  <c r="BE126" i="3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/>
  <c r="BI123" i="3"/>
  <c r="BH123" i="3"/>
  <c r="BG123" i="3"/>
  <c r="BF123" i="3"/>
  <c r="T123" i="3"/>
  <c r="R123" i="3"/>
  <c r="P123" i="3"/>
  <c r="BK123" i="3"/>
  <c r="J123" i="3"/>
  <c r="BE123" i="3"/>
  <c r="BI122" i="3"/>
  <c r="BH122" i="3"/>
  <c r="BG122" i="3"/>
  <c r="BF122" i="3"/>
  <c r="T122" i="3"/>
  <c r="R122" i="3"/>
  <c r="P122" i="3"/>
  <c r="BK122" i="3"/>
  <c r="J122" i="3"/>
  <c r="BE122" i="3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P120" i="3"/>
  <c r="BK120" i="3"/>
  <c r="J120" i="3"/>
  <c r="BE120" i="3"/>
  <c r="BI119" i="3"/>
  <c r="BH119" i="3"/>
  <c r="BG119" i="3"/>
  <c r="BF119" i="3"/>
  <c r="T119" i="3"/>
  <c r="R119" i="3"/>
  <c r="P119" i="3"/>
  <c r="BK119" i="3"/>
  <c r="J119" i="3"/>
  <c r="BE119" i="3"/>
  <c r="BI118" i="3"/>
  <c r="BH118" i="3"/>
  <c r="BG118" i="3"/>
  <c r="BF118" i="3"/>
  <c r="T118" i="3"/>
  <c r="T117" i="3"/>
  <c r="R118" i="3"/>
  <c r="R117" i="3"/>
  <c r="P118" i="3"/>
  <c r="P117" i="3"/>
  <c r="BK118" i="3"/>
  <c r="BK117" i="3"/>
  <c r="J117" i="3" s="1"/>
  <c r="J65" i="3" s="1"/>
  <c r="J118" i="3"/>
  <c r="BE118" i="3" s="1"/>
  <c r="BI116" i="3"/>
  <c r="BH116" i="3"/>
  <c r="BG116" i="3"/>
  <c r="BF116" i="3"/>
  <c r="T116" i="3"/>
  <c r="R116" i="3"/>
  <c r="P116" i="3"/>
  <c r="BK116" i="3"/>
  <c r="J116" i="3"/>
  <c r="BE116" i="3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/>
  <c r="BI111" i="3"/>
  <c r="BH111" i="3"/>
  <c r="BG111" i="3"/>
  <c r="BF111" i="3"/>
  <c r="T111" i="3"/>
  <c r="R111" i="3"/>
  <c r="P111" i="3"/>
  <c r="BK111" i="3"/>
  <c r="J111" i="3"/>
  <c r="BE111" i="3"/>
  <c r="BI110" i="3"/>
  <c r="BH110" i="3"/>
  <c r="BG110" i="3"/>
  <c r="BF110" i="3"/>
  <c r="T110" i="3"/>
  <c r="R110" i="3"/>
  <c r="P110" i="3"/>
  <c r="BK110" i="3"/>
  <c r="J110" i="3"/>
  <c r="BE110" i="3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T106" i="3"/>
  <c r="R107" i="3"/>
  <c r="R106" i="3"/>
  <c r="P107" i="3"/>
  <c r="P106" i="3"/>
  <c r="BK107" i="3"/>
  <c r="BK106" i="3"/>
  <c r="J106" i="3" s="1"/>
  <c r="J64" i="3" s="1"/>
  <c r="J107" i="3"/>
  <c r="BE107" i="3" s="1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T95" i="3"/>
  <c r="R96" i="3"/>
  <c r="R95" i="3"/>
  <c r="P96" i="3"/>
  <c r="P95" i="3"/>
  <c r="BK96" i="3"/>
  <c r="BK95" i="3"/>
  <c r="J95" i="3" s="1"/>
  <c r="J63" i="3" s="1"/>
  <c r="J96" i="3"/>
  <c r="BE96" i="3" s="1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/>
  <c r="BI92" i="3"/>
  <c r="F36" i="3"/>
  <c r="BD54" i="1" s="1"/>
  <c r="BH92" i="3"/>
  <c r="F35" i="3" s="1"/>
  <c r="BC54" i="1" s="1"/>
  <c r="BG92" i="3"/>
  <c r="F34" i="3"/>
  <c r="BB54" i="1" s="1"/>
  <c r="BF92" i="3"/>
  <c r="J33" i="3" s="1"/>
  <c r="AW54" i="1" s="1"/>
  <c r="T92" i="3"/>
  <c r="T91" i="3"/>
  <c r="T90" i="3" s="1"/>
  <c r="T89" i="3" s="1"/>
  <c r="R92" i="3"/>
  <c r="R91" i="3"/>
  <c r="R90" i="3" s="1"/>
  <c r="R89" i="3" s="1"/>
  <c r="P92" i="3"/>
  <c r="P91" i="3"/>
  <c r="P90" i="3" s="1"/>
  <c r="P89" i="3" s="1"/>
  <c r="AU54" i="1" s="1"/>
  <c r="BK92" i="3"/>
  <c r="BK91" i="3" s="1"/>
  <c r="J92" i="3"/>
  <c r="BE92" i="3" s="1"/>
  <c r="F83" i="3"/>
  <c r="E81" i="3"/>
  <c r="F53" i="3"/>
  <c r="E51" i="3"/>
  <c r="J23" i="3"/>
  <c r="E23" i="3"/>
  <c r="J85" i="3" s="1"/>
  <c r="J22" i="3"/>
  <c r="J20" i="3"/>
  <c r="E20" i="3"/>
  <c r="F56" i="3" s="1"/>
  <c r="F86" i="3"/>
  <c r="J19" i="3"/>
  <c r="J17" i="3"/>
  <c r="E17" i="3"/>
  <c r="F85" i="3" s="1"/>
  <c r="F55" i="3"/>
  <c r="J16" i="3"/>
  <c r="J14" i="3"/>
  <c r="J83" i="3" s="1"/>
  <c r="J53" i="3"/>
  <c r="E7" i="3"/>
  <c r="E47" i="3" s="1"/>
  <c r="E77" i="3"/>
  <c r="AY53" i="1"/>
  <c r="AX53" i="1"/>
  <c r="BI309" i="2"/>
  <c r="BH309" i="2"/>
  <c r="BG309" i="2"/>
  <c r="BF309" i="2"/>
  <c r="T309" i="2"/>
  <c r="T308" i="2" s="1"/>
  <c r="R309" i="2"/>
  <c r="R308" i="2" s="1"/>
  <c r="P309" i="2"/>
  <c r="P308" i="2" s="1"/>
  <c r="BK309" i="2"/>
  <c r="BK308" i="2" s="1"/>
  <c r="J308" i="2" s="1"/>
  <c r="J78" i="2" s="1"/>
  <c r="J309" i="2"/>
  <c r="BE309" i="2"/>
  <c r="BI302" i="2"/>
  <c r="BH302" i="2"/>
  <c r="BG302" i="2"/>
  <c r="BF302" i="2"/>
  <c r="T302" i="2"/>
  <c r="R302" i="2"/>
  <c r="P302" i="2"/>
  <c r="BK302" i="2"/>
  <c r="J302" i="2"/>
  <c r="BE302" i="2" s="1"/>
  <c r="BI296" i="2"/>
  <c r="BH296" i="2"/>
  <c r="BG296" i="2"/>
  <c r="BF296" i="2"/>
  <c r="T296" i="2"/>
  <c r="R296" i="2"/>
  <c r="P296" i="2"/>
  <c r="BK296" i="2"/>
  <c r="J296" i="2"/>
  <c r="BE296" i="2" s="1"/>
  <c r="BI290" i="2"/>
  <c r="BH290" i="2"/>
  <c r="BG290" i="2"/>
  <c r="BF290" i="2"/>
  <c r="T290" i="2"/>
  <c r="T289" i="2" s="1"/>
  <c r="R290" i="2"/>
  <c r="R289" i="2" s="1"/>
  <c r="P290" i="2"/>
  <c r="P289" i="2" s="1"/>
  <c r="BK290" i="2"/>
  <c r="BK289" i="2" s="1"/>
  <c r="J289" i="2" s="1"/>
  <c r="J77" i="2" s="1"/>
  <c r="J290" i="2"/>
  <c r="BE290" i="2"/>
  <c r="BI288" i="2"/>
  <c r="BH288" i="2"/>
  <c r="BG288" i="2"/>
  <c r="BF288" i="2"/>
  <c r="T288" i="2"/>
  <c r="R288" i="2"/>
  <c r="P288" i="2"/>
  <c r="BK288" i="2"/>
  <c r="J288" i="2"/>
  <c r="BE288" i="2" s="1"/>
  <c r="BI287" i="2"/>
  <c r="BH287" i="2"/>
  <c r="BG287" i="2"/>
  <c r="BF287" i="2"/>
  <c r="T287" i="2"/>
  <c r="R287" i="2"/>
  <c r="P287" i="2"/>
  <c r="BK287" i="2"/>
  <c r="J287" i="2"/>
  <c r="BE287" i="2" s="1"/>
  <c r="BI286" i="2"/>
  <c r="BH286" i="2"/>
  <c r="BG286" i="2"/>
  <c r="BF286" i="2"/>
  <c r="T286" i="2"/>
  <c r="R286" i="2"/>
  <c r="P286" i="2"/>
  <c r="BK286" i="2"/>
  <c r="J286" i="2"/>
  <c r="BE286" i="2" s="1"/>
  <c r="BI285" i="2"/>
  <c r="BH285" i="2"/>
  <c r="BG285" i="2"/>
  <c r="BF285" i="2"/>
  <c r="T285" i="2"/>
  <c r="R285" i="2"/>
  <c r="P285" i="2"/>
  <c r="BK285" i="2"/>
  <c r="J285" i="2"/>
  <c r="BE285" i="2" s="1"/>
  <c r="BI284" i="2"/>
  <c r="BH284" i="2"/>
  <c r="BG284" i="2"/>
  <c r="BF284" i="2"/>
  <c r="T284" i="2"/>
  <c r="R284" i="2"/>
  <c r="P284" i="2"/>
  <c r="BK284" i="2"/>
  <c r="J284" i="2"/>
  <c r="BE284" i="2" s="1"/>
  <c r="BI283" i="2"/>
  <c r="BH283" i="2"/>
  <c r="BG283" i="2"/>
  <c r="BF283" i="2"/>
  <c r="T283" i="2"/>
  <c r="R283" i="2"/>
  <c r="P283" i="2"/>
  <c r="BK283" i="2"/>
  <c r="J283" i="2"/>
  <c r="BE283" i="2" s="1"/>
  <c r="BI282" i="2"/>
  <c r="BH282" i="2"/>
  <c r="BG282" i="2"/>
  <c r="BF282" i="2"/>
  <c r="T282" i="2"/>
  <c r="R282" i="2"/>
  <c r="P282" i="2"/>
  <c r="BK282" i="2"/>
  <c r="J282" i="2"/>
  <c r="BE282" i="2" s="1"/>
  <c r="BI281" i="2"/>
  <c r="BH281" i="2"/>
  <c r="BG281" i="2"/>
  <c r="BF281" i="2"/>
  <c r="T281" i="2"/>
  <c r="R281" i="2"/>
  <c r="P281" i="2"/>
  <c r="BK281" i="2"/>
  <c r="J281" i="2"/>
  <c r="BE281" i="2" s="1"/>
  <c r="BI280" i="2"/>
  <c r="BH280" i="2"/>
  <c r="BG280" i="2"/>
  <c r="BF280" i="2"/>
  <c r="T280" i="2"/>
  <c r="R280" i="2"/>
  <c r="P280" i="2"/>
  <c r="BK280" i="2"/>
  <c r="J280" i="2"/>
  <c r="BE280" i="2" s="1"/>
  <c r="BI279" i="2"/>
  <c r="BH279" i="2"/>
  <c r="BG279" i="2"/>
  <c r="BF279" i="2"/>
  <c r="T279" i="2"/>
  <c r="R279" i="2"/>
  <c r="P279" i="2"/>
  <c r="BK279" i="2"/>
  <c r="J279" i="2"/>
  <c r="BE279" i="2" s="1"/>
  <c r="BI278" i="2"/>
  <c r="BH278" i="2"/>
  <c r="BG278" i="2"/>
  <c r="BF278" i="2"/>
  <c r="T278" i="2"/>
  <c r="R278" i="2"/>
  <c r="P278" i="2"/>
  <c r="BK278" i="2"/>
  <c r="J278" i="2"/>
  <c r="BE278" i="2" s="1"/>
  <c r="BI276" i="2"/>
  <c r="BH276" i="2"/>
  <c r="BG276" i="2"/>
  <c r="BF276" i="2"/>
  <c r="T276" i="2"/>
  <c r="R276" i="2"/>
  <c r="R275" i="2" s="1"/>
  <c r="P276" i="2"/>
  <c r="BK276" i="2"/>
  <c r="BK275" i="2" s="1"/>
  <c r="J275" i="2" s="1"/>
  <c r="J76" i="2" s="1"/>
  <c r="J276" i="2"/>
  <c r="BE276" i="2"/>
  <c r="BI274" i="2"/>
  <c r="BH274" i="2"/>
  <c r="BG274" i="2"/>
  <c r="BF274" i="2"/>
  <c r="T274" i="2"/>
  <c r="R274" i="2"/>
  <c r="P274" i="2"/>
  <c r="BK274" i="2"/>
  <c r="J274" i="2"/>
  <c r="BE274" i="2" s="1"/>
  <c r="BI272" i="2"/>
  <c r="BH272" i="2"/>
  <c r="BG272" i="2"/>
  <c r="BF272" i="2"/>
  <c r="T272" i="2"/>
  <c r="R272" i="2"/>
  <c r="P272" i="2"/>
  <c r="BK272" i="2"/>
  <c r="J272" i="2"/>
  <c r="BE272" i="2" s="1"/>
  <c r="BI270" i="2"/>
  <c r="BH270" i="2"/>
  <c r="BG270" i="2"/>
  <c r="BF270" i="2"/>
  <c r="T270" i="2"/>
  <c r="R270" i="2"/>
  <c r="P270" i="2"/>
  <c r="BK270" i="2"/>
  <c r="J270" i="2"/>
  <c r="BE270" i="2" s="1"/>
  <c r="BI265" i="2"/>
  <c r="BH265" i="2"/>
  <c r="BG265" i="2"/>
  <c r="BF265" i="2"/>
  <c r="T265" i="2"/>
  <c r="T264" i="2" s="1"/>
  <c r="R265" i="2"/>
  <c r="R264" i="2" s="1"/>
  <c r="P265" i="2"/>
  <c r="P264" i="2" s="1"/>
  <c r="BK265" i="2"/>
  <c r="BK264" i="2" s="1"/>
  <c r="J264" i="2" s="1"/>
  <c r="J75" i="2" s="1"/>
  <c r="J265" i="2"/>
  <c r="BE265" i="2"/>
  <c r="BI263" i="2"/>
  <c r="BH263" i="2"/>
  <c r="BG263" i="2"/>
  <c r="BF263" i="2"/>
  <c r="T263" i="2"/>
  <c r="R263" i="2"/>
  <c r="P263" i="2"/>
  <c r="BK263" i="2"/>
  <c r="J263" i="2"/>
  <c r="BE263" i="2" s="1"/>
  <c r="BI261" i="2"/>
  <c r="BH261" i="2"/>
  <c r="BG261" i="2"/>
  <c r="BF261" i="2"/>
  <c r="T261" i="2"/>
  <c r="R261" i="2"/>
  <c r="P261" i="2"/>
  <c r="BK261" i="2"/>
  <c r="J261" i="2"/>
  <c r="BE261" i="2" s="1"/>
  <c r="BI260" i="2"/>
  <c r="BH260" i="2"/>
  <c r="BG260" i="2"/>
  <c r="BF260" i="2"/>
  <c r="T260" i="2"/>
  <c r="R260" i="2"/>
  <c r="P260" i="2"/>
  <c r="BK260" i="2"/>
  <c r="J260" i="2"/>
  <c r="BE260" i="2" s="1"/>
  <c r="BI259" i="2"/>
  <c r="BH259" i="2"/>
  <c r="BG259" i="2"/>
  <c r="BF259" i="2"/>
  <c r="T259" i="2"/>
  <c r="R259" i="2"/>
  <c r="P259" i="2"/>
  <c r="BK259" i="2"/>
  <c r="J259" i="2"/>
  <c r="BE259" i="2" s="1"/>
  <c r="BI257" i="2"/>
  <c r="BH257" i="2"/>
  <c r="BG257" i="2"/>
  <c r="BF257" i="2"/>
  <c r="T257" i="2"/>
  <c r="R257" i="2"/>
  <c r="P257" i="2"/>
  <c r="BK257" i="2"/>
  <c r="J257" i="2"/>
  <c r="BE257" i="2" s="1"/>
  <c r="BI256" i="2"/>
  <c r="BH256" i="2"/>
  <c r="BG256" i="2"/>
  <c r="BF256" i="2"/>
  <c r="T256" i="2"/>
  <c r="R256" i="2"/>
  <c r="P256" i="2"/>
  <c r="BK256" i="2"/>
  <c r="J256" i="2"/>
  <c r="BE256" i="2" s="1"/>
  <c r="BI254" i="2"/>
  <c r="BH254" i="2"/>
  <c r="BG254" i="2"/>
  <c r="BF254" i="2"/>
  <c r="T254" i="2"/>
  <c r="R254" i="2"/>
  <c r="P254" i="2"/>
  <c r="BK254" i="2"/>
  <c r="J254" i="2"/>
  <c r="BE254" i="2" s="1"/>
  <c r="BI252" i="2"/>
  <c r="BH252" i="2"/>
  <c r="BG252" i="2"/>
  <c r="BF252" i="2"/>
  <c r="T252" i="2"/>
  <c r="T251" i="2" s="1"/>
  <c r="R252" i="2"/>
  <c r="R251" i="2" s="1"/>
  <c r="P252" i="2"/>
  <c r="P251" i="2" s="1"/>
  <c r="BK252" i="2"/>
  <c r="BK251" i="2" s="1"/>
  <c r="J251" i="2" s="1"/>
  <c r="J74" i="2" s="1"/>
  <c r="J252" i="2"/>
  <c r="BE252" i="2"/>
  <c r="BI250" i="2"/>
  <c r="BH250" i="2"/>
  <c r="BG250" i="2"/>
  <c r="BF250" i="2"/>
  <c r="T250" i="2"/>
  <c r="R250" i="2"/>
  <c r="P250" i="2"/>
  <c r="BK250" i="2"/>
  <c r="J250" i="2"/>
  <c r="BE250" i="2" s="1"/>
  <c r="BI249" i="2"/>
  <c r="BH249" i="2"/>
  <c r="BG249" i="2"/>
  <c r="BF249" i="2"/>
  <c r="T249" i="2"/>
  <c r="R249" i="2"/>
  <c r="P249" i="2"/>
  <c r="BK249" i="2"/>
  <c r="J249" i="2"/>
  <c r="BE249" i="2"/>
  <c r="BI248" i="2"/>
  <c r="BH248" i="2"/>
  <c r="BG248" i="2"/>
  <c r="BF248" i="2"/>
  <c r="T248" i="2"/>
  <c r="R248" i="2"/>
  <c r="P248" i="2"/>
  <c r="BK248" i="2"/>
  <c r="J248" i="2"/>
  <c r="BE248" i="2" s="1"/>
  <c r="BI244" i="2"/>
  <c r="BH244" i="2"/>
  <c r="BG244" i="2"/>
  <c r="BF244" i="2"/>
  <c r="T244" i="2"/>
  <c r="R244" i="2"/>
  <c r="P244" i="2"/>
  <c r="BK244" i="2"/>
  <c r="J244" i="2"/>
  <c r="BE244" i="2"/>
  <c r="BI243" i="2"/>
  <c r="BH243" i="2"/>
  <c r="BG243" i="2"/>
  <c r="BF243" i="2"/>
  <c r="T243" i="2"/>
  <c r="R243" i="2"/>
  <c r="P243" i="2"/>
  <c r="BK243" i="2"/>
  <c r="J243" i="2"/>
  <c r="BE243" i="2" s="1"/>
  <c r="BI242" i="2"/>
  <c r="BH242" i="2"/>
  <c r="BG242" i="2"/>
  <c r="BF242" i="2"/>
  <c r="T242" i="2"/>
  <c r="R242" i="2"/>
  <c r="P242" i="2"/>
  <c r="BK242" i="2"/>
  <c r="J242" i="2"/>
  <c r="BE242" i="2"/>
  <c r="BI240" i="2"/>
  <c r="BH240" i="2"/>
  <c r="BG240" i="2"/>
  <c r="BF240" i="2"/>
  <c r="T240" i="2"/>
  <c r="R240" i="2"/>
  <c r="P240" i="2"/>
  <c r="BK240" i="2"/>
  <c r="J240" i="2"/>
  <c r="BE240" i="2" s="1"/>
  <c r="BI239" i="2"/>
  <c r="BH239" i="2"/>
  <c r="BG239" i="2"/>
  <c r="BF239" i="2"/>
  <c r="T239" i="2"/>
  <c r="R239" i="2"/>
  <c r="P239" i="2"/>
  <c r="BK239" i="2"/>
  <c r="J239" i="2"/>
  <c r="BE239" i="2"/>
  <c r="BI237" i="2"/>
  <c r="BH237" i="2"/>
  <c r="BG237" i="2"/>
  <c r="BF237" i="2"/>
  <c r="T237" i="2"/>
  <c r="T236" i="2" s="1"/>
  <c r="R237" i="2"/>
  <c r="R236" i="2"/>
  <c r="P237" i="2"/>
  <c r="P236" i="2" s="1"/>
  <c r="BK237" i="2"/>
  <c r="BK236" i="2"/>
  <c r="J236" i="2"/>
  <c r="J73" i="2" s="1"/>
  <c r="J237" i="2"/>
  <c r="BE237" i="2" s="1"/>
  <c r="BI235" i="2"/>
  <c r="BH235" i="2"/>
  <c r="BG235" i="2"/>
  <c r="BF235" i="2"/>
  <c r="T235" i="2"/>
  <c r="T233" i="2" s="1"/>
  <c r="R235" i="2"/>
  <c r="P235" i="2"/>
  <c r="BK235" i="2"/>
  <c r="J235" i="2"/>
  <c r="BE235" i="2" s="1"/>
  <c r="BI234" i="2"/>
  <c r="BH234" i="2"/>
  <c r="BG234" i="2"/>
  <c r="BF234" i="2"/>
  <c r="T234" i="2"/>
  <c r="R234" i="2"/>
  <c r="R233" i="2" s="1"/>
  <c r="P234" i="2"/>
  <c r="P233" i="2"/>
  <c r="BK234" i="2"/>
  <c r="BK233" i="2" s="1"/>
  <c r="J233" i="2" s="1"/>
  <c r="J72" i="2" s="1"/>
  <c r="J234" i="2"/>
  <c r="BE234" i="2"/>
  <c r="BI232" i="2"/>
  <c r="BH232" i="2"/>
  <c r="BG232" i="2"/>
  <c r="BF232" i="2"/>
  <c r="T232" i="2"/>
  <c r="R232" i="2"/>
  <c r="P232" i="2"/>
  <c r="BK232" i="2"/>
  <c r="J232" i="2"/>
  <c r="BE232" i="2"/>
  <c r="BI228" i="2"/>
  <c r="BH228" i="2"/>
  <c r="BG228" i="2"/>
  <c r="BF228" i="2"/>
  <c r="T228" i="2"/>
  <c r="R228" i="2"/>
  <c r="P228" i="2"/>
  <c r="BK228" i="2"/>
  <c r="J228" i="2"/>
  <c r="BE228" i="2" s="1"/>
  <c r="BI226" i="2"/>
  <c r="BH226" i="2"/>
  <c r="BG226" i="2"/>
  <c r="BF226" i="2"/>
  <c r="T226" i="2"/>
  <c r="R226" i="2"/>
  <c r="P226" i="2"/>
  <c r="BK226" i="2"/>
  <c r="J226" i="2"/>
  <c r="BE226" i="2"/>
  <c r="BI224" i="2"/>
  <c r="BH224" i="2"/>
  <c r="BG224" i="2"/>
  <c r="BF224" i="2"/>
  <c r="T224" i="2"/>
  <c r="T223" i="2" s="1"/>
  <c r="R224" i="2"/>
  <c r="R223" i="2"/>
  <c r="P224" i="2"/>
  <c r="P223" i="2" s="1"/>
  <c r="BK224" i="2"/>
  <c r="BK223" i="2"/>
  <c r="J223" i="2"/>
  <c r="J71" i="2" s="1"/>
  <c r="J224" i="2"/>
  <c r="BE224" i="2" s="1"/>
  <c r="BI222" i="2"/>
  <c r="BH222" i="2"/>
  <c r="BG222" i="2"/>
  <c r="BF222" i="2"/>
  <c r="T222" i="2"/>
  <c r="T221" i="2" s="1"/>
  <c r="R222" i="2"/>
  <c r="R221" i="2"/>
  <c r="P222" i="2"/>
  <c r="P221" i="2" s="1"/>
  <c r="BK222" i="2"/>
  <c r="BK221" i="2"/>
  <c r="J221" i="2"/>
  <c r="J70" i="2" s="1"/>
  <c r="J222" i="2"/>
  <c r="BE222" i="2" s="1"/>
  <c r="BI220" i="2"/>
  <c r="BH220" i="2"/>
  <c r="BG220" i="2"/>
  <c r="BF220" i="2"/>
  <c r="T220" i="2"/>
  <c r="R220" i="2"/>
  <c r="P220" i="2"/>
  <c r="BK220" i="2"/>
  <c r="J220" i="2"/>
  <c r="BE220" i="2" s="1"/>
  <c r="BI218" i="2"/>
  <c r="BH218" i="2"/>
  <c r="BG218" i="2"/>
  <c r="BF218" i="2"/>
  <c r="T218" i="2"/>
  <c r="R218" i="2"/>
  <c r="P218" i="2"/>
  <c r="P216" i="2" s="1"/>
  <c r="BK218" i="2"/>
  <c r="J218" i="2"/>
  <c r="BE218" i="2"/>
  <c r="BI217" i="2"/>
  <c r="BH217" i="2"/>
  <c r="BG217" i="2"/>
  <c r="BF217" i="2"/>
  <c r="T217" i="2"/>
  <c r="T216" i="2" s="1"/>
  <c r="R217" i="2"/>
  <c r="R216" i="2"/>
  <c r="R215" i="2" s="1"/>
  <c r="P217" i="2"/>
  <c r="BK217" i="2"/>
  <c r="BK216" i="2" s="1"/>
  <c r="J217" i="2"/>
  <c r="BE217" i="2"/>
  <c r="BI214" i="2"/>
  <c r="BH214" i="2"/>
  <c r="BG214" i="2"/>
  <c r="BF214" i="2"/>
  <c r="T214" i="2"/>
  <c r="T213" i="2"/>
  <c r="R214" i="2"/>
  <c r="R213" i="2" s="1"/>
  <c r="P214" i="2"/>
  <c r="P213" i="2"/>
  <c r="BK214" i="2"/>
  <c r="BK213" i="2" s="1"/>
  <c r="J213" i="2" s="1"/>
  <c r="J67" i="2" s="1"/>
  <c r="J214" i="2"/>
  <c r="BE214" i="2"/>
  <c r="BI212" i="2"/>
  <c r="BH212" i="2"/>
  <c r="BG212" i="2"/>
  <c r="BF212" i="2"/>
  <c r="T212" i="2"/>
  <c r="R212" i="2"/>
  <c r="P212" i="2"/>
  <c r="BK212" i="2"/>
  <c r="J212" i="2"/>
  <c r="BE212" i="2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P205" i="2" s="1"/>
  <c r="BK209" i="2"/>
  <c r="J209" i="2"/>
  <c r="BE209" i="2"/>
  <c r="BI207" i="2"/>
  <c r="BH207" i="2"/>
  <c r="BG207" i="2"/>
  <c r="BF207" i="2"/>
  <c r="T207" i="2"/>
  <c r="T205" i="2" s="1"/>
  <c r="R207" i="2"/>
  <c r="P207" i="2"/>
  <c r="BK207" i="2"/>
  <c r="J207" i="2"/>
  <c r="BE207" i="2" s="1"/>
  <c r="BI206" i="2"/>
  <c r="BH206" i="2"/>
  <c r="BG206" i="2"/>
  <c r="BF206" i="2"/>
  <c r="T206" i="2"/>
  <c r="R206" i="2"/>
  <c r="R205" i="2" s="1"/>
  <c r="P206" i="2"/>
  <c r="BK206" i="2"/>
  <c r="BK205" i="2" s="1"/>
  <c r="J205" i="2" s="1"/>
  <c r="J66" i="2" s="1"/>
  <c r="J206" i="2"/>
  <c r="BE206" i="2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 s="1"/>
  <c r="BI192" i="2"/>
  <c r="BH192" i="2"/>
  <c r="BG192" i="2"/>
  <c r="BF192" i="2"/>
  <c r="T192" i="2"/>
  <c r="R192" i="2"/>
  <c r="P192" i="2"/>
  <c r="BK192" i="2"/>
  <c r="J192" i="2"/>
  <c r="BE192" i="2"/>
  <c r="BI190" i="2"/>
  <c r="BH190" i="2"/>
  <c r="BG190" i="2"/>
  <c r="BF190" i="2"/>
  <c r="T190" i="2"/>
  <c r="R190" i="2"/>
  <c r="P190" i="2"/>
  <c r="BK190" i="2"/>
  <c r="J190" i="2"/>
  <c r="BE190" i="2" s="1"/>
  <c r="BI186" i="2"/>
  <c r="BH186" i="2"/>
  <c r="BG186" i="2"/>
  <c r="BF186" i="2"/>
  <c r="T186" i="2"/>
  <c r="R186" i="2"/>
  <c r="P186" i="2"/>
  <c r="BK186" i="2"/>
  <c r="J186" i="2"/>
  <c r="BE186" i="2"/>
  <c r="BI184" i="2"/>
  <c r="BH184" i="2"/>
  <c r="BG184" i="2"/>
  <c r="BF184" i="2"/>
  <c r="T184" i="2"/>
  <c r="R184" i="2"/>
  <c r="P184" i="2"/>
  <c r="BK184" i="2"/>
  <c r="J184" i="2"/>
  <c r="BE184" i="2" s="1"/>
  <c r="BI182" i="2"/>
  <c r="BH182" i="2"/>
  <c r="BG182" i="2"/>
  <c r="BF182" i="2"/>
  <c r="T182" i="2"/>
  <c r="R182" i="2"/>
  <c r="P182" i="2"/>
  <c r="BK182" i="2"/>
  <c r="J182" i="2"/>
  <c r="BE182" i="2"/>
  <c r="BI180" i="2"/>
  <c r="BH180" i="2"/>
  <c r="BG180" i="2"/>
  <c r="BF180" i="2"/>
  <c r="T180" i="2"/>
  <c r="R180" i="2"/>
  <c r="P180" i="2"/>
  <c r="BK180" i="2"/>
  <c r="J180" i="2"/>
  <c r="BE180" i="2" s="1"/>
  <c r="BI178" i="2"/>
  <c r="BH178" i="2"/>
  <c r="BG178" i="2"/>
  <c r="BF178" i="2"/>
  <c r="T178" i="2"/>
  <c r="R178" i="2"/>
  <c r="P178" i="2"/>
  <c r="BK178" i="2"/>
  <c r="J178" i="2"/>
  <c r="BE178" i="2"/>
  <c r="BI176" i="2"/>
  <c r="BH176" i="2"/>
  <c r="BG176" i="2"/>
  <c r="BF176" i="2"/>
  <c r="T176" i="2"/>
  <c r="R176" i="2"/>
  <c r="P176" i="2"/>
  <c r="BK176" i="2"/>
  <c r="J176" i="2"/>
  <c r="BE176" i="2" s="1"/>
  <c r="BI172" i="2"/>
  <c r="BH172" i="2"/>
  <c r="BG172" i="2"/>
  <c r="BF172" i="2"/>
  <c r="T172" i="2"/>
  <c r="R172" i="2"/>
  <c r="P172" i="2"/>
  <c r="BK172" i="2"/>
  <c r="J172" i="2"/>
  <c r="BE172" i="2"/>
  <c r="BI169" i="2"/>
  <c r="BH169" i="2"/>
  <c r="BG169" i="2"/>
  <c r="BF169" i="2"/>
  <c r="T169" i="2"/>
  <c r="R169" i="2"/>
  <c r="P169" i="2"/>
  <c r="BK169" i="2"/>
  <c r="J169" i="2"/>
  <c r="BE169" i="2" s="1"/>
  <c r="BI166" i="2"/>
  <c r="BH166" i="2"/>
  <c r="BG166" i="2"/>
  <c r="BF166" i="2"/>
  <c r="T166" i="2"/>
  <c r="R166" i="2"/>
  <c r="P166" i="2"/>
  <c r="BK166" i="2"/>
  <c r="J166" i="2"/>
  <c r="BE166" i="2"/>
  <c r="BI162" i="2"/>
  <c r="BH162" i="2"/>
  <c r="BG162" i="2"/>
  <c r="BF162" i="2"/>
  <c r="T162" i="2"/>
  <c r="R162" i="2"/>
  <c r="P162" i="2"/>
  <c r="BK162" i="2"/>
  <c r="J162" i="2"/>
  <c r="BE162" i="2" s="1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5" i="2"/>
  <c r="BH155" i="2"/>
  <c r="BG155" i="2"/>
  <c r="BF155" i="2"/>
  <c r="T155" i="2"/>
  <c r="R155" i="2"/>
  <c r="R154" i="2" s="1"/>
  <c r="P155" i="2"/>
  <c r="BK155" i="2"/>
  <c r="BK154" i="2" s="1"/>
  <c r="J154" i="2" s="1"/>
  <c r="J65" i="2" s="1"/>
  <c r="J155" i="2"/>
  <c r="BE155" i="2"/>
  <c r="BI153" i="2"/>
  <c r="BH153" i="2"/>
  <c r="BG153" i="2"/>
  <c r="BF153" i="2"/>
  <c r="T153" i="2"/>
  <c r="R153" i="2"/>
  <c r="P153" i="2"/>
  <c r="BK153" i="2"/>
  <c r="J153" i="2"/>
  <c r="BE153" i="2"/>
  <c r="BI151" i="2"/>
  <c r="BH151" i="2"/>
  <c r="BG151" i="2"/>
  <c r="BF151" i="2"/>
  <c r="T151" i="2"/>
  <c r="R151" i="2"/>
  <c r="P151" i="2"/>
  <c r="BK151" i="2"/>
  <c r="J151" i="2"/>
  <c r="BE151" i="2" s="1"/>
  <c r="BI146" i="2"/>
  <c r="BH146" i="2"/>
  <c r="BG146" i="2"/>
  <c r="BF146" i="2"/>
  <c r="T146" i="2"/>
  <c r="R146" i="2"/>
  <c r="P146" i="2"/>
  <c r="BK146" i="2"/>
  <c r="J146" i="2"/>
  <c r="BE146" i="2"/>
  <c r="BI141" i="2"/>
  <c r="BH141" i="2"/>
  <c r="BG141" i="2"/>
  <c r="BF141" i="2"/>
  <c r="T141" i="2"/>
  <c r="R141" i="2"/>
  <c r="P141" i="2"/>
  <c r="BK141" i="2"/>
  <c r="J141" i="2"/>
  <c r="BE141" i="2" s="1"/>
  <c r="BI139" i="2"/>
  <c r="BH139" i="2"/>
  <c r="BG139" i="2"/>
  <c r="BF139" i="2"/>
  <c r="T139" i="2"/>
  <c r="R139" i="2"/>
  <c r="P139" i="2"/>
  <c r="BK139" i="2"/>
  <c r="J139" i="2"/>
  <c r="BE139" i="2"/>
  <c r="BI133" i="2"/>
  <c r="BH133" i="2"/>
  <c r="BG133" i="2"/>
  <c r="BF133" i="2"/>
  <c r="T133" i="2"/>
  <c r="R133" i="2"/>
  <c r="P133" i="2"/>
  <c r="BK133" i="2"/>
  <c r="J133" i="2"/>
  <c r="BE133" i="2" s="1"/>
  <c r="BI127" i="2"/>
  <c r="BH127" i="2"/>
  <c r="BG127" i="2"/>
  <c r="BF127" i="2"/>
  <c r="T127" i="2"/>
  <c r="R127" i="2"/>
  <c r="P127" i="2"/>
  <c r="BK127" i="2"/>
  <c r="J127" i="2"/>
  <c r="BE127" i="2"/>
  <c r="BI121" i="2"/>
  <c r="BH121" i="2"/>
  <c r="BG121" i="2"/>
  <c r="BF121" i="2"/>
  <c r="T121" i="2"/>
  <c r="R121" i="2"/>
  <c r="P121" i="2"/>
  <c r="BK121" i="2"/>
  <c r="J121" i="2"/>
  <c r="BE121" i="2" s="1"/>
  <c r="BI119" i="2"/>
  <c r="BH119" i="2"/>
  <c r="BG119" i="2"/>
  <c r="BF119" i="2"/>
  <c r="T119" i="2"/>
  <c r="R119" i="2"/>
  <c r="P119" i="2"/>
  <c r="BK119" i="2"/>
  <c r="J119" i="2"/>
  <c r="BE119" i="2"/>
  <c r="BI117" i="2"/>
  <c r="BH117" i="2"/>
  <c r="BG117" i="2"/>
  <c r="BF117" i="2"/>
  <c r="T117" i="2"/>
  <c r="R117" i="2"/>
  <c r="R116" i="2"/>
  <c r="P117" i="2"/>
  <c r="BK117" i="2"/>
  <c r="BK116" i="2"/>
  <c r="J116" i="2"/>
  <c r="J64" i="2" s="1"/>
  <c r="J117" i="2"/>
  <c r="BE117" i="2" s="1"/>
  <c r="BI114" i="2"/>
  <c r="BH114" i="2"/>
  <c r="BG114" i="2"/>
  <c r="BF114" i="2"/>
  <c r="T114" i="2"/>
  <c r="R114" i="2"/>
  <c r="P114" i="2"/>
  <c r="BK114" i="2"/>
  <c r="J114" i="2"/>
  <c r="BE114" i="2" s="1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 s="1"/>
  <c r="BI108" i="2"/>
  <c r="BH108" i="2"/>
  <c r="BG108" i="2"/>
  <c r="BF108" i="2"/>
  <c r="T108" i="2"/>
  <c r="R108" i="2"/>
  <c r="P108" i="2"/>
  <c r="BK108" i="2"/>
  <c r="J108" i="2"/>
  <c r="BE108" i="2"/>
  <c r="BI106" i="2"/>
  <c r="BH106" i="2"/>
  <c r="BG106" i="2"/>
  <c r="BF106" i="2"/>
  <c r="T106" i="2"/>
  <c r="R106" i="2"/>
  <c r="R105" i="2"/>
  <c r="P106" i="2"/>
  <c r="P105" i="2" s="1"/>
  <c r="BK106" i="2"/>
  <c r="BK105" i="2"/>
  <c r="J105" i="2"/>
  <c r="J63" i="2" s="1"/>
  <c r="J106" i="2"/>
  <c r="BE106" i="2" s="1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F35" i="2" s="1"/>
  <c r="BC53" i="1" s="1"/>
  <c r="BC52" i="1" s="1"/>
  <c r="AY52" i="1" s="1"/>
  <c r="BG103" i="2"/>
  <c r="BF103" i="2"/>
  <c r="F33" i="2" s="1"/>
  <c r="BA53" i="1" s="1"/>
  <c r="J33" i="2"/>
  <c r="AW53" i="1" s="1"/>
  <c r="T103" i="2"/>
  <c r="T102" i="2" s="1"/>
  <c r="R103" i="2"/>
  <c r="R102" i="2" s="1"/>
  <c r="R101" i="2" s="1"/>
  <c r="R100" i="2" s="1"/>
  <c r="P103" i="2"/>
  <c r="P102" i="2" s="1"/>
  <c r="BK103" i="2"/>
  <c r="BK102" i="2" s="1"/>
  <c r="J102" i="2" s="1"/>
  <c r="J62" i="2" s="1"/>
  <c r="J103" i="2"/>
  <c r="BE103" i="2"/>
  <c r="F94" i="2"/>
  <c r="E92" i="2"/>
  <c r="F53" i="2"/>
  <c r="E51" i="2"/>
  <c r="J23" i="2"/>
  <c r="E23" i="2"/>
  <c r="J96" i="2" s="1"/>
  <c r="J22" i="2"/>
  <c r="J20" i="2"/>
  <c r="E20" i="2"/>
  <c r="F97" i="2"/>
  <c r="F56" i="2"/>
  <c r="J19" i="2"/>
  <c r="J17" i="2"/>
  <c r="E17" i="2"/>
  <c r="F96" i="2"/>
  <c r="F55" i="2"/>
  <c r="J16" i="2"/>
  <c r="J14" i="2"/>
  <c r="J94" i="2" s="1"/>
  <c r="E7" i="2"/>
  <c r="E88" i="2"/>
  <c r="E47" i="2"/>
  <c r="AS52" i="1"/>
  <c r="BC51" i="1"/>
  <c r="W29" i="1" s="1"/>
  <c r="AS51" i="1"/>
  <c r="AT58" i="1"/>
  <c r="L47" i="1"/>
  <c r="AM46" i="1"/>
  <c r="L46" i="1"/>
  <c r="AM44" i="1"/>
  <c r="L44" i="1"/>
  <c r="L42" i="1"/>
  <c r="L41" i="1"/>
  <c r="J53" i="7" l="1"/>
  <c r="J53" i="2"/>
  <c r="J53" i="4"/>
  <c r="J78" i="6"/>
  <c r="AY51" i="1"/>
  <c r="BK101" i="2"/>
  <c r="F34" i="2"/>
  <c r="BB53" i="1" s="1"/>
  <c r="BB52" i="1" s="1"/>
  <c r="F36" i="2"/>
  <c r="BD53" i="1" s="1"/>
  <c r="BD52" i="1" s="1"/>
  <c r="BD51" i="1" s="1"/>
  <c r="W30" i="1" s="1"/>
  <c r="T105" i="2"/>
  <c r="J32" i="2"/>
  <c r="AV53" i="1" s="1"/>
  <c r="AT53" i="1" s="1"/>
  <c r="F32" i="2"/>
  <c r="AZ53" i="1" s="1"/>
  <c r="BK215" i="2"/>
  <c r="J215" i="2" s="1"/>
  <c r="J68" i="2" s="1"/>
  <c r="J216" i="2"/>
  <c r="J69" i="2" s="1"/>
  <c r="T116" i="2"/>
  <c r="P116" i="2"/>
  <c r="P101" i="2" s="1"/>
  <c r="T154" i="2"/>
  <c r="T101" i="2" s="1"/>
  <c r="P154" i="2"/>
  <c r="J32" i="5"/>
  <c r="AV56" i="1" s="1"/>
  <c r="AT56" i="1" s="1"/>
  <c r="F32" i="5"/>
  <c r="AZ56" i="1" s="1"/>
  <c r="J32" i="3"/>
  <c r="AV54" i="1" s="1"/>
  <c r="AT54" i="1" s="1"/>
  <c r="F32" i="3"/>
  <c r="AZ54" i="1" s="1"/>
  <c r="J55" i="2"/>
  <c r="T275" i="2"/>
  <c r="T215" i="2" s="1"/>
  <c r="BK90" i="3"/>
  <c r="J91" i="3"/>
  <c r="J62" i="3" s="1"/>
  <c r="F32" i="4"/>
  <c r="AZ55" i="1" s="1"/>
  <c r="P88" i="4"/>
  <c r="P87" i="4" s="1"/>
  <c r="AU55" i="1" s="1"/>
  <c r="BK88" i="4"/>
  <c r="J99" i="4"/>
  <c r="J63" i="4" s="1"/>
  <c r="BK87" i="5"/>
  <c r="J88" i="5"/>
  <c r="J62" i="5" s="1"/>
  <c r="P275" i="2"/>
  <c r="P215" i="2" s="1"/>
  <c r="T88" i="4"/>
  <c r="T87" i="4" s="1"/>
  <c r="J55" i="3"/>
  <c r="J55" i="5"/>
  <c r="BK84" i="6"/>
  <c r="J84" i="6" s="1"/>
  <c r="J55" i="7"/>
  <c r="F32" i="7"/>
  <c r="AZ58" i="1" s="1"/>
  <c r="F33" i="3"/>
  <c r="BA54" i="1" s="1"/>
  <c r="BA52" i="1" s="1"/>
  <c r="J32" i="4"/>
  <c r="AV55" i="1" s="1"/>
  <c r="AT55" i="1" s="1"/>
  <c r="F33" i="5"/>
  <c r="BA56" i="1" s="1"/>
  <c r="J32" i="6"/>
  <c r="AV57" i="1" s="1"/>
  <c r="AT57" i="1" s="1"/>
  <c r="BK84" i="7"/>
  <c r="J84" i="7" s="1"/>
  <c r="T100" i="2" l="1"/>
  <c r="BA51" i="1"/>
  <c r="AW52" i="1"/>
  <c r="P100" i="2"/>
  <c r="AU53" i="1" s="1"/>
  <c r="AU52" i="1" s="1"/>
  <c r="AU51" i="1" s="1"/>
  <c r="J60" i="6"/>
  <c r="J29" i="6"/>
  <c r="J101" i="2"/>
  <c r="J61" i="2" s="1"/>
  <c r="BK100" i="2"/>
  <c r="J100" i="2" s="1"/>
  <c r="J88" i="4"/>
  <c r="J61" i="4" s="1"/>
  <c r="BK87" i="4"/>
  <c r="J87" i="4" s="1"/>
  <c r="J90" i="3"/>
  <c r="J61" i="3" s="1"/>
  <c r="BK89" i="3"/>
  <c r="J89" i="3" s="1"/>
  <c r="J60" i="7"/>
  <c r="J29" i="7"/>
  <c r="J87" i="5"/>
  <c r="J61" i="5" s="1"/>
  <c r="BK86" i="5"/>
  <c r="J86" i="5" s="1"/>
  <c r="AZ52" i="1"/>
  <c r="BB51" i="1"/>
  <c r="AX52" i="1"/>
  <c r="J29" i="2" l="1"/>
  <c r="J60" i="2"/>
  <c r="J60" i="3"/>
  <c r="J29" i="3"/>
  <c r="J60" i="4"/>
  <c r="J29" i="4"/>
  <c r="J38" i="6"/>
  <c r="AG57" i="1"/>
  <c r="AN57" i="1" s="1"/>
  <c r="W27" i="1"/>
  <c r="AW51" i="1"/>
  <c r="AK27" i="1" s="1"/>
  <c r="J60" i="5"/>
  <c r="J29" i="5"/>
  <c r="AX51" i="1"/>
  <c r="W28" i="1"/>
  <c r="AG58" i="1"/>
  <c r="AN58" i="1" s="1"/>
  <c r="J38" i="7"/>
  <c r="AV52" i="1"/>
  <c r="AT52" i="1" s="1"/>
  <c r="AZ51" i="1"/>
  <c r="AG56" i="1" l="1"/>
  <c r="AN56" i="1" s="1"/>
  <c r="J38" i="5"/>
  <c r="AG54" i="1"/>
  <c r="AN54" i="1" s="1"/>
  <c r="J38" i="3"/>
  <c r="J38" i="4"/>
  <c r="AG55" i="1"/>
  <c r="AN55" i="1" s="1"/>
  <c r="W26" i="1"/>
  <c r="AV51" i="1"/>
  <c r="AG53" i="1"/>
  <c r="J38" i="2"/>
  <c r="AK26" i="1" l="1"/>
  <c r="AT51" i="1"/>
  <c r="AG52" i="1"/>
  <c r="AN53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<sst xmlns="http://schemas.openxmlformats.org/spreadsheetml/2006/main" count="5091" uniqueCount="1006">
  <si>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</si>
  <si>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</si>
  <si>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</si>
  <si>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</si>
  <si>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</si>
  <si>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</si>
  <si>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</si>
  <si>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{8d5eed1a-0ae9-4388-95f8-c439c0c0fc37}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</si>
  <si>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</si>
  <si>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</si>
  <si>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</si>
  <si>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</si>
  <si>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</si>
  <si>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</si>
  <si>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</si>
  <si>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</si>
  <si>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Cifkova02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</si>
  <si>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</si>
  <si>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</si>
  <si>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Mendelova univerzita v Brně, Zemědělská 1665/1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</si>
  <si>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</si>
  <si>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</si>
  <si>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</si>
  <si>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</si>
  <si>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</si>
  <si>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</si>
  <si>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</si>
  <si>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</si>
  <si>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</si>
  <si>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</si>
  <si>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</si>
  <si>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</si>
  <si>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</si>
  <si>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</si>
  <si>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</si>
  <si>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</si>
  <si>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</si>
  <si>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</si>
  <si>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</si>
  <si>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</si>
  <si>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</si>
  <si>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</si>
  <si>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</si>
  <si>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</si>
  <si>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</si>
  <si>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</si>
  <si>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</si>
  <si>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</si>
  <si>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</si>
  <si>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</si>
  <si>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</si>
  <si>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</si>
  <si>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</si>
  <si>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</si>
  <si>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</si>
  <si>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</si>
  <si>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</si>
  <si>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</si>
  <si>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</si>
  <si>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</si>
  <si>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</si>
  <si>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</si>
  <si>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</si>
  <si>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</si>
  <si>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</si>
  <si>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</si>
  <si>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</si>
  <si>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</si>
  <si>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</si>
  <si>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</si>
  <si>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</si>
  <si>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</si>
  <si>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</si>
  <si>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Stavební úpravy místností 2.np v budově A (N2065, N2066, N2067)</t>
  </si>
  <si>
    <t>STA</t>
  </si>
  <si>
    <t>1</t>
  </si>
  <si>
    <t>{68cc79e4-0681-435c-8359-5a6a68d7f764}</t>
  </si>
  <si>
    <t>2</t>
  </si>
  <si>
    <t>/</t>
  </si>
  <si>
    <t>001</t>
  </si>
  <si>
    <t>Stavební část</t>
  </si>
  <si>
    <t>Soupis</t>
  </si>
  <si>
    <t>{f4491d54-b33b-4882-b68d-13f1b227856e}</t>
  </si>
  <si>
    <t>002</t>
  </si>
  <si>
    <t>ZTI</t>
  </si>
  <si>
    <t>{6b5626a8-75a9-440e-bcf7-20faaddd8601}</t>
  </si>
  <si>
    <t>003</t>
  </si>
  <si>
    <t>Plynoinstalace</t>
  </si>
  <si>
    <t>{c7d5b876-2735-4edb-bf92-faeb0c8f36cb}</t>
  </si>
  <si>
    <t>004</t>
  </si>
  <si>
    <t>VZT</t>
  </si>
  <si>
    <t>{8eec83fd-0b83-4be9-9d6b-35f053babf2f}</t>
  </si>
  <si>
    <t>005</t>
  </si>
  <si>
    <t>Elektroinstalace</t>
  </si>
  <si>
    <t>{272cde45-79f7-4ce5-b377-f69f4ae302c5}</t>
  </si>
  <si>
    <t>90</t>
  </si>
  <si>
    <t>Vedlejší rozpočtové náklady</t>
  </si>
  <si>
    <t>{a87d0056-7f88-4947-83b9-7842fa7bce88}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</si>
  <si>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</si>
  <si>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</si>
  <si>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</si>
  <si>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</si>
  <si>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</si>
  <si>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</si>
  <si>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</si>
  <si>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Stavební úpravy místností 2.np v budově A (N2065, N2066, N2067)</t>
  </si>
  <si>
    <t>Soupis:</t>
  </si>
  <si>
    <t>001 -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</si>
  <si>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</si>
  <si>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</si>
  <si>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</si>
  <si>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</si>
  <si>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</si>
  <si>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HSV</t>
  </si>
  <si>
    <t xml:space="preserve">    00 - Poznámka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</si>
  <si>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</si>
  <si>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</si>
  <si>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</si>
  <si>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</si>
  <si>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</si>
  <si>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</si>
  <si>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</si>
  <si>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</si>
  <si>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</si>
  <si>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</si>
  <si>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</si>
  <si>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</si>
  <si>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</si>
  <si>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</si>
  <si>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</si>
  <si>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</si>
  <si>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</si>
  <si>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</si>
  <si>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</si>
  <si>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</si>
  <si>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</si>
  <si>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</si>
  <si>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</si>
  <si>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</si>
  <si>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</si>
  <si>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</si>
  <si>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</si>
  <si>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</si>
  <si>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</si>
  <si>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</si>
  <si>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</si>
  <si>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ROZPOCET</t>
  </si>
  <si>
    <t>00</t>
  </si>
  <si>
    <t>K</t>
  </si>
  <si>
    <t>0001</t>
  </si>
  <si>
    <t>V SOULADU SE ZÁKONEM O VEŘEJNÝCH ZAKÁZKÁCH č.134/2016 Sb. BYLO VE VÝJIMEČNÝCH PŘÍPADECH PRO DOSTATEČNĚ PŘESNÝ A SROZUMITELNÝ POPIS POUŽITO ODKAZU NA TYPOVÝ VÝROBEK, TEN JE MOŽNÉ DLE TOHOTO ZÁKONA NAHRADIT KVALITATIVNĚ A TECHNICKY OBDOBNÝM ŘEŠENÍM. UVEDENÉ</t>
  </si>
  <si>
    <t>4</t>
  </si>
  <si>
    <t>-578095787</t>
  </si>
  <si>
    <t>0002</t>
  </si>
  <si>
    <t>Uvedené odkazy na typový výrobek v této dokumentaci slouží pouze pro specifikaci technických parametrů a jejich kvalitativního  standardu.</t>
  </si>
  <si>
    <t>1342856595</t>
  </si>
  <si>
    <t>3</t>
  </si>
  <si>
    <t>Svislé a kompletní konstrukce</t>
  </si>
  <si>
    <t>317941121</t>
  </si>
  <si>
    <t>Osazování ocelových válcovaných nosníků na zdivu  I nebo IE nebo U nebo UE nebo L do č. 12 nebo výšky do 120 mm</t>
  </si>
  <si>
    <t>t</t>
  </si>
  <si>
    <t>CS ÚRS 2018 02</t>
  </si>
  <si>
    <t>721693059</t>
  </si>
  <si>
    <t>VV</t>
  </si>
  <si>
    <t>1,1*3,77/1000*2</t>
  </si>
  <si>
    <t>M</t>
  </si>
  <si>
    <t>13010420</t>
  </si>
  <si>
    <t>úhelník ocelový rovnostranný jakost 11 375 50x50x5mm</t>
  </si>
  <si>
    <t>8</t>
  </si>
  <si>
    <t>602122781</t>
  </si>
  <si>
    <t>1,1*3,77/1000*2*1,08</t>
  </si>
  <si>
    <t>5</t>
  </si>
  <si>
    <t>342272225</t>
  </si>
  <si>
    <t>Příčky z pórobetonových tvárnic hladkých na tenké maltové lože objemová hmotnost do 500 kg/m3, tloušťka příčky 100 mm</t>
  </si>
  <si>
    <t>m2</t>
  </si>
  <si>
    <t>-1268334713</t>
  </si>
  <si>
    <t>0,9*2,05</t>
  </si>
  <si>
    <t>6</t>
  </si>
  <si>
    <t>342291121</t>
  </si>
  <si>
    <t>Ukotvení příček  plochými kotvami, do konstrukce cihelné</t>
  </si>
  <si>
    <t>m</t>
  </si>
  <si>
    <t>-1841361323</t>
  </si>
  <si>
    <t>2,05*2</t>
  </si>
  <si>
    <t>7</t>
  </si>
  <si>
    <t>346272256</t>
  </si>
  <si>
    <t>Přizdívky z pórobetonových tvárnic objemová hmotnost do 500 kg/m3, na tenké maltové lože, tloušťka přizdívky 150 mm</t>
  </si>
  <si>
    <t>1598604888</t>
  </si>
  <si>
    <t>"mč.4" 0,8*1,2</t>
  </si>
  <si>
    <t>Úpravy povrchů, podlahy a osazování výplní</t>
  </si>
  <si>
    <t>611325101</t>
  </si>
  <si>
    <t>Vápenocementová omítka rýh hrubá ve stropech, šířky rýhy do 150 mm</t>
  </si>
  <si>
    <t>-127858897</t>
  </si>
  <si>
    <t>"po vybouraných příčkách" 1,85*0,15</t>
  </si>
  <si>
    <t>9</t>
  </si>
  <si>
    <t>611325121</t>
  </si>
  <si>
    <t>Vápenocementová omítka rýh štuková ve stropech, šířky rýhy do 150 mm</t>
  </si>
  <si>
    <t>232686176</t>
  </si>
  <si>
    <t>10</t>
  </si>
  <si>
    <t>612142001</t>
  </si>
  <si>
    <t>Potažení vnitřních ploch pletivem  v ploše nebo pruzích, na plném podkladu sklovláknitým vtlačením do tmelu stěn</t>
  </si>
  <si>
    <t>-1941361969</t>
  </si>
  <si>
    <t xml:space="preserve">"na porobetonu" </t>
  </si>
  <si>
    <t>"mč.1" 0,9*2,05</t>
  </si>
  <si>
    <t>"mč.3" 0,9*2,05</t>
  </si>
  <si>
    <t>"mč.4" 0,8*(1,2+0,15)</t>
  </si>
  <si>
    <t>Součet</t>
  </si>
  <si>
    <t>11</t>
  </si>
  <si>
    <t>612315412</t>
  </si>
  <si>
    <t>Oprava vápenné omítky vnitřních ploch hladké, tloušťky do 20 mm stěn, v rozsahu opravované plochy přes 10 do 30%</t>
  </si>
  <si>
    <t>502880713</t>
  </si>
  <si>
    <t xml:space="preserve">"pod obkladem" </t>
  </si>
  <si>
    <t>"mč.1" 18,92*3,55-0,9*2,05-0,82*2,35*2-0,9*2-1,4*2,35-1,55*2+(1,4+0,82*2+2,35*6)*0,45</t>
  </si>
  <si>
    <t xml:space="preserve">"mč.3" 1,71*2,1-0,9*2,05 </t>
  </si>
  <si>
    <t>"mč.4" 6,8*(2,1-1,25)-0,6*(2-1,25)</t>
  </si>
  <si>
    <t>12</t>
  </si>
  <si>
    <t>612315422</t>
  </si>
  <si>
    <t>Oprava vápenné omítky vnitřních ploch štukové dvouvrstvé, tloušťky do 20 mm a tloušťky štuku do 3 mm stěn, v rozsahu opravované plochy přes 10 do 30%</t>
  </si>
  <si>
    <t>1800261762</t>
  </si>
  <si>
    <t>"mč.1" 18,92*(4-3,55)</t>
  </si>
  <si>
    <t>"mč.2" 5,8*4-1,55*2</t>
  </si>
  <si>
    <t>"mč.3" 7,88*(4-2,31)-0,9*2,05</t>
  </si>
  <si>
    <t>"mč.4" 6,8*(4-2,1)</t>
  </si>
  <si>
    <t>13</t>
  </si>
  <si>
    <t>612321111</t>
  </si>
  <si>
    <t>Omítka vápenocementová vnitřních ploch  nanášená ručně jednovrstvá, tloušťky do 10 mm hrubá zatřená svislých konstrukcí stěn</t>
  </si>
  <si>
    <t>-837234584</t>
  </si>
  <si>
    <t xml:space="preserve">"srovnání dozdívky se stáv.omítkou" 0,9*2,05*2 </t>
  </si>
  <si>
    <t>14</t>
  </si>
  <si>
    <t>612325101</t>
  </si>
  <si>
    <t>Vápenocementová omítka rýh hrubá ve stěnách, šířky rýhy do 150 mm</t>
  </si>
  <si>
    <t>-940174366</t>
  </si>
  <si>
    <t>"po vybouraných příčkách" 0,15*4*2+0,1*2,1*3</t>
  </si>
  <si>
    <t>"po el" 20*0,15</t>
  </si>
  <si>
    <t>"ZTI" 14*0,15</t>
  </si>
  <si>
    <t>612325121</t>
  </si>
  <si>
    <t>Vápenocementová omítka rýh štuková ve stěnách, šířky rýhy do 150 mm</t>
  </si>
  <si>
    <t>-1453330815</t>
  </si>
  <si>
    <t>16</t>
  </si>
  <si>
    <t>632902211</t>
  </si>
  <si>
    <t>Příprava zatvrdlého povrchu betonových mazanin  pro cementový potěr cementovým mlékem s přísadou</t>
  </si>
  <si>
    <t>89256945</t>
  </si>
  <si>
    <t>"pod samonivelač.stěrku do dlažbou" 23,16</t>
  </si>
  <si>
    <t>17</t>
  </si>
  <si>
    <t>R97800001</t>
  </si>
  <si>
    <t>Demontáž rámu pro roletu vč. likvidace a poplatku za uložení na skládce</t>
  </si>
  <si>
    <t>kus</t>
  </si>
  <si>
    <t>-350816992</t>
  </si>
  <si>
    <t>Ostatní konstrukce a práce, bourání</t>
  </si>
  <si>
    <t>18</t>
  </si>
  <si>
    <t>949101111</t>
  </si>
  <si>
    <t>Lešení pomocné pracovní pro objekty pozemních staveb  pro zatížení do 150 kg/m2, o výšce lešeňové podlahy do 1,9 m</t>
  </si>
  <si>
    <t>-1787279554</t>
  </si>
  <si>
    <t>"demontáž podhledů" 13,86</t>
  </si>
  <si>
    <t>"nové podhledy" 23,16</t>
  </si>
  <si>
    <t>19</t>
  </si>
  <si>
    <t>952901111</t>
  </si>
  <si>
    <t>Vyčištění budov nebo objektů před předáním do užívání  budov bytové nebo občanské výstavby, světlé výšky podlaží do 4 m</t>
  </si>
  <si>
    <t>-9469783</t>
  </si>
  <si>
    <t>20</t>
  </si>
  <si>
    <t>962031132</t>
  </si>
  <si>
    <t>Bourání příček z cihel, tvárnic nebo příčkovek  z cihel pálených, plných nebo dutých na maltu vápennou nebo vápenocementovou, tl. do 100 mm</t>
  </si>
  <si>
    <t>415591298</t>
  </si>
  <si>
    <t>(1,5+1,85)*2,1-0,6*2*2</t>
  </si>
  <si>
    <t>962031133</t>
  </si>
  <si>
    <t>Bourání příček z cihel, tvárnic nebo příčkovek  z cihel pálených, plných nebo dutých na maltu vápennou nebo vápenocementovou, tl. do 150 mm</t>
  </si>
  <si>
    <t>1311267479</t>
  </si>
  <si>
    <t>"předstěny" (0,825+0,925)*1,2</t>
  </si>
  <si>
    <t>"příčka" 1,85*4</t>
  </si>
  <si>
    <t>22</t>
  </si>
  <si>
    <t>965046111</t>
  </si>
  <si>
    <t>Broušení stávajících betonových podlah úběr do 3 mm</t>
  </si>
  <si>
    <t>-1611796623</t>
  </si>
  <si>
    <t>"odbroušení stáv. lepidla pod dlažbou" 16,326</t>
  </si>
  <si>
    <t>23</t>
  </si>
  <si>
    <t>965046119</t>
  </si>
  <si>
    <t>Broušení stávajících betonových podlah Příplatek k ceně za každý další 1 mm úběru</t>
  </si>
  <si>
    <t>-1092883107</t>
  </si>
  <si>
    <t>"celková tl. úběru 30mm" 16,326*(30-3)</t>
  </si>
  <si>
    <t>24</t>
  </si>
  <si>
    <t>965081223</t>
  </si>
  <si>
    <t>Bourání podlah z dlaždic bez podkladního lože nebo mazaniny, s jakoukoliv výplní spár keramických nebo xylolitových tl. přes 10 mm plochy přes 1 m2</t>
  </si>
  <si>
    <t>1915155245</t>
  </si>
  <si>
    <t>"mč.N2065" 11</t>
  </si>
  <si>
    <t>"mč.N2066" (0,825+0,925)*1,5+1,85*1,46</t>
  </si>
  <si>
    <t>25</t>
  </si>
  <si>
    <t>968062746</t>
  </si>
  <si>
    <t>Vybourání dřevěných rámů oken s křídly, dveřních zárubní, vrat, stěn, ostění nebo obkladů  stěn plných, zasklených nebo výkladních pevných nebo otevíratelných, plochy do 4 m2</t>
  </si>
  <si>
    <t>-194146977</t>
  </si>
  <si>
    <t>"stěna s posuvnými dveřmi" 1,65*2,1</t>
  </si>
  <si>
    <t>26</t>
  </si>
  <si>
    <t>968072455</t>
  </si>
  <si>
    <t>Vybourání kovových rámů oken s křídly, dveřních zárubní, vrat, stěn, ostění nebo obkladů  dveřních zárubní, plochy do 2 m2</t>
  </si>
  <si>
    <t>1949825324</t>
  </si>
  <si>
    <t>0,6*2*2+0,8*2</t>
  </si>
  <si>
    <t>27</t>
  </si>
  <si>
    <t>974031154</t>
  </si>
  <si>
    <t>Vysekání rýh ve zdivu cihelném na maltu vápennou nebo vápenocementovou  do hl. 100 mm a šířky do 150 mm</t>
  </si>
  <si>
    <t>1559214235</t>
  </si>
  <si>
    <t>"ZTI" 4+5+1+4</t>
  </si>
  <si>
    <t>28</t>
  </si>
  <si>
    <t>974031664</t>
  </si>
  <si>
    <t>Vysekání rýh ve zdivu cihelném na maltu vápennou nebo vápenocementovou  pro vtahování nosníků do zdí, před vybouráním otvoru do hl. 150 mm, při v. nosníku do 150 mm</t>
  </si>
  <si>
    <t>1588003923</t>
  </si>
  <si>
    <t>"pro ocel úhelníky" 1,1*2</t>
  </si>
  <si>
    <t>29</t>
  </si>
  <si>
    <t>977151123</t>
  </si>
  <si>
    <t>Jádrové vrty diamantovými korunkami do stavebních materiálů (železobetonu, betonu, cihel, obkladů, dlažeb, kamene) průměru přes 130 do 150 mm</t>
  </si>
  <si>
    <t>-1061768679</t>
  </si>
  <si>
    <t>"průvrt stěnou pro VZT" 0,1</t>
  </si>
  <si>
    <t>30</t>
  </si>
  <si>
    <t>977151127</t>
  </si>
  <si>
    <t>Jádrové vrty diamantovými korunkami do stavebních materiálů (železobetonu, betonu, cihel, obkladů, dlažeb, kamene) průměru přes 225 do 250 mm</t>
  </si>
  <si>
    <t>1219372669</t>
  </si>
  <si>
    <t>"průvrt stropem pro VZT" 0,4</t>
  </si>
  <si>
    <t>31</t>
  </si>
  <si>
    <t>978013141</t>
  </si>
  <si>
    <t>Otlučení vápenných nebo vápenocementových omítek vnitřních ploch stěn s vyškrabáním spar, s očištěním zdiva, v rozsahu přes 10 do 30 %</t>
  </si>
  <si>
    <t>1880816862</t>
  </si>
  <si>
    <t>68,066+53,006</t>
  </si>
  <si>
    <t>32</t>
  </si>
  <si>
    <t>978059541</t>
  </si>
  <si>
    <t>Odsekání obkladů  stěn včetně otlučení podkladní omítky až na zdivo z obkládaček vnitřních, z jakýchkoliv materiálů, plochy přes 1 m2</t>
  </si>
  <si>
    <t>578612302</t>
  </si>
  <si>
    <t xml:space="preserve">"na nebouraných zdech" </t>
  </si>
  <si>
    <t>"mč.N2066"</t>
  </si>
  <si>
    <t>(1,5+1,5+1,46+1,46)*2,1-0,8*2-0,82*0,9*2+(0,8+0,9*2)*0,45*2+(0,825+0,925)*(2,1-1,2)</t>
  </si>
  <si>
    <t>(1,71+0,2)*2,1-0,8*2</t>
  </si>
  <si>
    <t>"mč.N2065" (0,65+2,25+0,65)*1,7</t>
  </si>
  <si>
    <t>"mč.N2067" 0,8*1,25</t>
  </si>
  <si>
    <t>"na bouraných zdech"</t>
  </si>
  <si>
    <t xml:space="preserve">"mč.N2065" 1,85*1,7 </t>
  </si>
  <si>
    <t>"mč.N2065" (1,85+1,85+0,825+0,925+1,5+1,5)*2,1-0,6*2*4+(0,825+0,925)*(1,2+0,15)</t>
  </si>
  <si>
    <t>33</t>
  </si>
  <si>
    <t>R97800002</t>
  </si>
  <si>
    <t>Demontáž nábytku vč. roletového rámu vč. likvidace a poplatku za uložení na skládce</t>
  </si>
  <si>
    <t>Kč</t>
  </si>
  <si>
    <t>-1797722121</t>
  </si>
  <si>
    <t>34</t>
  </si>
  <si>
    <t>R95000001</t>
  </si>
  <si>
    <t>M+D protipožární ucpávka na potrubí DN250mm</t>
  </si>
  <si>
    <t>-1179581794</t>
  </si>
  <si>
    <t>997</t>
  </si>
  <si>
    <t>Přesun sutě</t>
  </si>
  <si>
    <t>35</t>
  </si>
  <si>
    <t>997013213</t>
  </si>
  <si>
    <t>Vnitrostaveništní doprava suti a vybouraných hmot  vodorovně do 50 m svisle ručně (nošením po schodech) pro budovy a haly výšky přes 9 do 12 m</t>
  </si>
  <si>
    <t>-917204223</t>
  </si>
  <si>
    <t>36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</si>
  <si>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</si>
  <si>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</si>
  <si>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504674778</t>
  </si>
  <si>
    <t>9,557*4 'Přepočtené koeficientem množství</t>
  </si>
  <si>
    <t>37</t>
  </si>
  <si>
    <t>997013501</t>
  </si>
  <si>
    <t>Odvoz suti a vybouraných hmot na skládku nebo meziskládku  se složením, na vzdálenost do 1 km</t>
  </si>
  <si>
    <t>-68797908</t>
  </si>
  <si>
    <t>38</t>
  </si>
  <si>
    <t>997013509</t>
  </si>
  <si>
    <t>Odvoz suti a vybouraných hmot na skládku nebo meziskládku  se složením, na vzdálenost Příplatek k ceně za každý další i započatý 1 km přes 1 km</t>
  </si>
  <si>
    <t>-331758219</t>
  </si>
  <si>
    <t>9,557*14 'Přepočtené koeficientem množství</t>
  </si>
  <si>
    <t>39</t>
  </si>
  <si>
    <t>997013831</t>
  </si>
  <si>
    <t>Poplatek za uložení stavebního odpadu na skládce (skládkovné) směsného stavebního a demoličního zatříděného do Katalogu odpadů pod kódem 170 904</t>
  </si>
  <si>
    <t>-1607243387</t>
  </si>
  <si>
    <t>998</t>
  </si>
  <si>
    <t>Přesun hmot</t>
  </si>
  <si>
    <t>40</t>
  </si>
  <si>
    <t>998018002</t>
  </si>
  <si>
    <t>Přesun hmot pro budovy občanské výstavby, bydlení, výrobu a služby  ruční - bez užití mechanizace vodorovná dopravní vzdálenost do 100 m pro budovy s jakoukoliv nosnou konstrukcí výšky přes 6 do 12 m</t>
  </si>
  <si>
    <t>-964658504</t>
  </si>
  <si>
    <t>PSV</t>
  </si>
  <si>
    <t>Práce a dodávky PSV</t>
  </si>
  <si>
    <t>711</t>
  </si>
  <si>
    <t>Izolace proti vodě, vlhkosti a plynům</t>
  </si>
  <si>
    <t>41</t>
  </si>
  <si>
    <t>711193121</t>
  </si>
  <si>
    <t>Izolace proti zemní vlhkosti ostatní těsnicí hmotou dvousložkovou na bázi cementu na ploše vodorovné V</t>
  </si>
  <si>
    <t>-1151090637</t>
  </si>
  <si>
    <t>42</t>
  </si>
  <si>
    <t>711193131</t>
  </si>
  <si>
    <t>Izolace proti zemní vlhkosti ostatní těsnicí hmotou dvousložkovou na bázi cementu na ploše svislé S</t>
  </si>
  <si>
    <t>2117872282</t>
  </si>
  <si>
    <t>"vytažení na stěny" 24,72*0,15</t>
  </si>
  <si>
    <t>43</t>
  </si>
  <si>
    <t>998711102</t>
  </si>
  <si>
    <t>Přesun hmot pro izolace proti vodě, vlhkosti a plynům  stanovený z hmotnosti přesunovaného materiálu vodorovná dopravní vzdálenost do 50 m v objektech výšky přes 6 do 12 m</t>
  </si>
  <si>
    <t>-261474899</t>
  </si>
  <si>
    <t>725</t>
  </si>
  <si>
    <t>Zdravotechnika - zařizovací předměty</t>
  </si>
  <si>
    <t>44</t>
  </si>
  <si>
    <t>725310823</t>
  </si>
  <si>
    <t>Demontáž dřezů jednodílných  bez výtokových armatur vestavěných v kuchyňských sestavách</t>
  </si>
  <si>
    <t>-1500305930</t>
  </si>
  <si>
    <t>763</t>
  </si>
  <si>
    <t>Konstrukce suché výstavby</t>
  </si>
  <si>
    <t>45</t>
  </si>
  <si>
    <t>763135102</t>
  </si>
  <si>
    <t>Montáž sádrokartonového podhledu kazetového demontovatelného, velikosti kazet 600x600 mm včetně zavěšené nosné konstrukce polozapuštěné</t>
  </si>
  <si>
    <t>1088180188</t>
  </si>
  <si>
    <t>14,91+2,22+3,87+2,16</t>
  </si>
  <si>
    <t>46</t>
  </si>
  <si>
    <t>59030581</t>
  </si>
  <si>
    <t>podhled kazetový děrovaný 9x9mm, polozapuštený rastr, tl. 10 mm, 600 x 600 mm</t>
  </si>
  <si>
    <t>1153877584</t>
  </si>
  <si>
    <t>23,16*1,1</t>
  </si>
  <si>
    <t>47</t>
  </si>
  <si>
    <t>763431802</t>
  </si>
  <si>
    <t>Demontáž podhledu minerálního  na zavěšeném na roštu polozapuštěném</t>
  </si>
  <si>
    <t>1242694761</t>
  </si>
  <si>
    <t>"N2067" 2,3</t>
  </si>
  <si>
    <t>"N2066" 3,672+5,661</t>
  </si>
  <si>
    <t>48</t>
  </si>
  <si>
    <t>998763302</t>
  </si>
  <si>
    <t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</si>
  <si>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-793436717</t>
  </si>
  <si>
    <t>764</t>
  </si>
  <si>
    <t>Konstrukce klempířské</t>
  </si>
  <si>
    <t>49</t>
  </si>
  <si>
    <t>K76400001</t>
  </si>
  <si>
    <t>K01  Lemovací manžeta z Pz plechu tl.0,6mm rě 330mm (oplechodnání VZT) vč. povrchové úpravy, kompletní provedení dle PD</t>
  </si>
  <si>
    <t>1492341018</t>
  </si>
  <si>
    <t>50</t>
  </si>
  <si>
    <t>998764102</t>
  </si>
  <si>
    <t>Přesun hmot pro konstrukce klempířské stanovený z hmotnosti přesunovaného materiálu vodorovná dopravní vzdálenost do 50 m v objektech výšky přes 6 do 12 m</t>
  </si>
  <si>
    <t>540260485</t>
  </si>
  <si>
    <t>766</t>
  </si>
  <si>
    <t>Konstrukce truhlářské</t>
  </si>
  <si>
    <t>51</t>
  </si>
  <si>
    <t>766411811</t>
  </si>
  <si>
    <t>Demontáž obložení stěn  panely, plochy do 1,5 m2</t>
  </si>
  <si>
    <t>-365197331</t>
  </si>
  <si>
    <t>(1,35+1,65+1,35)*2,24</t>
  </si>
  <si>
    <t>52</t>
  </si>
  <si>
    <t>766411822</t>
  </si>
  <si>
    <t>Demontáž obložení stěn  podkladových roštů</t>
  </si>
  <si>
    <t>597825138</t>
  </si>
  <si>
    <t>53</t>
  </si>
  <si>
    <t>766421811</t>
  </si>
  <si>
    <t>Demontáž obložení podhledů  panely, plochy do 1,5 m2</t>
  </si>
  <si>
    <t>-1926835889</t>
  </si>
  <si>
    <t>1,65*1,35</t>
  </si>
  <si>
    <t>54</t>
  </si>
  <si>
    <t>766421822</t>
  </si>
  <si>
    <t>Demontáž obložení podhledů  podkladových roštů</t>
  </si>
  <si>
    <t>1638289521</t>
  </si>
  <si>
    <t>55</t>
  </si>
  <si>
    <t>766441812</t>
  </si>
  <si>
    <t>Demontáž parapetních desek dřevěných nebo plastových šířky přes 300 mm délky do 1m</t>
  </si>
  <si>
    <t>-2018690817</t>
  </si>
  <si>
    <t>56</t>
  </si>
  <si>
    <t>766691914</t>
  </si>
  <si>
    <t>Ostatní práce  vyvěšení nebo zavěšení křídel s případným uložením a opětovným zavěšením po provedení stavebních změn dřevěných dveřních, plochy do 2 m2</t>
  </si>
  <si>
    <t>-1696130162</t>
  </si>
  <si>
    <t>"otvíravé dveře" 2+1</t>
  </si>
  <si>
    <t>"posuvné dveře" 2</t>
  </si>
  <si>
    <t>57</t>
  </si>
  <si>
    <t>R76600001</t>
  </si>
  <si>
    <t>T01 Repase vstupních dveří vč. zárubně, kování, doplňků, povrchové úpravy, kompletní provedení dle PD</t>
  </si>
  <si>
    <t>1742915470</t>
  </si>
  <si>
    <t>58</t>
  </si>
  <si>
    <t>R76600002</t>
  </si>
  <si>
    <t>T02 Repase nadsvětlíku 900/500, vč. rámu, kování, doplňků, povrchové úpravy, kompletní provedení dle PD</t>
  </si>
  <si>
    <t>-1105747644</t>
  </si>
  <si>
    <t>59</t>
  </si>
  <si>
    <t>R76600003</t>
  </si>
  <si>
    <t>T03 M+D dveře dřevěné 1550/1970mm, vč.ocel.zárubně, kování, doplňků, povrchové úpravy, kompletní provedení dle PD</t>
  </si>
  <si>
    <t>1599183405</t>
  </si>
  <si>
    <t>771</t>
  </si>
  <si>
    <t>Podlahy z dlaždic</t>
  </si>
  <si>
    <t>60</t>
  </si>
  <si>
    <t>771474112</t>
  </si>
  <si>
    <t>Montáž soklíků z dlaždic keramických  lepených flexibilním lepidlem rovných výšky přes 65 do 90 mm</t>
  </si>
  <si>
    <t>659017497</t>
  </si>
  <si>
    <t>(1,25+1,65)*2-1,55</t>
  </si>
  <si>
    <t>61</t>
  </si>
  <si>
    <t>59761009</t>
  </si>
  <si>
    <t>sokl - podlahy (barevný) 30 x 8 x 0,8 cm I. j.</t>
  </si>
  <si>
    <t>-1363309160</t>
  </si>
  <si>
    <t>4,25/0,3*1,1</t>
  </si>
  <si>
    <t>62</t>
  </si>
  <si>
    <t>771571131</t>
  </si>
  <si>
    <t>Montáž podlah z dlaždic keramických  kladených do malty režných nebo glazovaných protiskluzných nebo reliefovaných do 50 ks/ m2</t>
  </si>
  <si>
    <t>2112505783</t>
  </si>
  <si>
    <t>63</t>
  </si>
  <si>
    <t>59761408</t>
  </si>
  <si>
    <t>dlaždice keramické protiskluzné</t>
  </si>
  <si>
    <t>-1228370100</t>
  </si>
  <si>
    <t>64</t>
  </si>
  <si>
    <t>771591115</t>
  </si>
  <si>
    <t>Podlahy - ostatní práce  spárování silikonem</t>
  </si>
  <si>
    <t>-1649481580</t>
  </si>
  <si>
    <t>65</t>
  </si>
  <si>
    <t>771990113</t>
  </si>
  <si>
    <t>Vyrovnání podkladní vrstvy  samonivelační stěrkou tl. 4 mm, min. pevnosti 40 MPa</t>
  </si>
  <si>
    <t>1581873680</t>
  </si>
  <si>
    <t>66</t>
  </si>
  <si>
    <t>771990193</t>
  </si>
  <si>
    <t>Vyrovnání podkladní vrstvy  samonivelační stěrkou tl. 4 mm, min. pevnosti Příplatek k cenám za každý další 1 mm tloušťky, min. pevnosti 40 MPa</t>
  </si>
  <si>
    <t>-1523978835</t>
  </si>
  <si>
    <t>"celková tl 30mm" 23,16*(30-4)</t>
  </si>
  <si>
    <t>67</t>
  </si>
  <si>
    <t>998771102</t>
  </si>
  <si>
    <t>Přesun hmot pro podlahy z dlaždic stanovený z hmotnosti přesunovaného materiálu vodorovná dopravní vzdálenost do 50 m v objektech výšky přes 6 do 12 m</t>
  </si>
  <si>
    <t>-2084947499</t>
  </si>
  <si>
    <t>781</t>
  </si>
  <si>
    <t>Dokončovací práce - obklady</t>
  </si>
  <si>
    <t>68</t>
  </si>
  <si>
    <t>781474113</t>
  </si>
  <si>
    <t>Montáž obkladů vnitřních stěn z dlaždic keramických  lepených flexibilním lepidlem režných nebo glazovaných hladkých přes 12 do 19 ks/m2</t>
  </si>
  <si>
    <t>2037458669</t>
  </si>
  <si>
    <t>"mč.1" 18,92*3,55+(0,82+0,82+1,4)*0,45-0,9*2-1,55*2</t>
  </si>
  <si>
    <t>"mč.3" 1,79*2,1</t>
  </si>
  <si>
    <t>"mč.4" 0,8*(2,1+0,15)+(1,25+2,15+2,15)*(2,1-1,25)-0,6*(2-1,25)</t>
  </si>
  <si>
    <t>69</t>
  </si>
  <si>
    <t>59761071</t>
  </si>
  <si>
    <t>obkládačky keramické koupelnové (barevné) přes 12 do 16 ks/m2</t>
  </si>
  <si>
    <t>415055379</t>
  </si>
  <si>
    <t>73,461*1,1</t>
  </si>
  <si>
    <t>70</t>
  </si>
  <si>
    <t>781494111</t>
  </si>
  <si>
    <t>Ostatní prvky  plastové profily ukončovací a dilatační lepené flexibilním lepidlem rohové</t>
  </si>
  <si>
    <t>-1141798742</t>
  </si>
  <si>
    <t>0,8*(2,1-1,25)+3,55+0,82*2+1,4</t>
  </si>
  <si>
    <t>71</t>
  </si>
  <si>
    <t>998781102</t>
  </si>
  <si>
    <t>Přesun hmot pro obklady keramické  stanovený z hmotnosti přesunovaného materiálu vodorovná dopravní vzdálenost do 50 m v objektech výšky přes 6 do 12 m</t>
  </si>
  <si>
    <t>491349943</t>
  </si>
  <si>
    <t>783</t>
  </si>
  <si>
    <t>Dokončovací práce - nátěry</t>
  </si>
  <si>
    <t>72</t>
  </si>
  <si>
    <t>783601341</t>
  </si>
  <si>
    <t>Příprava podkladu otopných těles před provedením nátěrů litinových odrezivěním bezoplachovým</t>
  </si>
  <si>
    <t>1223218007</t>
  </si>
  <si>
    <t>(1+0,6)*0,8*2+0,16*0,8*2*(11+17)</t>
  </si>
  <si>
    <t>73</t>
  </si>
  <si>
    <t>783601345</t>
  </si>
  <si>
    <t>Příprava podkladu otopných těles před provedením nátěrů litinových odmaštěním vodou ředitelným</t>
  </si>
  <si>
    <t>-1342309888</t>
  </si>
  <si>
    <t>74</t>
  </si>
  <si>
    <t>783601441</t>
  </si>
  <si>
    <t>Příprava podkladu otopných těles před provedením nátěrů litinových očištění ometením</t>
  </si>
  <si>
    <t>-181891913</t>
  </si>
  <si>
    <t>75</t>
  </si>
  <si>
    <t>783601711</t>
  </si>
  <si>
    <t>Příprava podkladu armatur a kovových potrubí před provedením nátěru potrubí do DN 50 mm odrezivěním, odrezovačem bezoplachovým</t>
  </si>
  <si>
    <t>1533199242</t>
  </si>
  <si>
    <t>76</t>
  </si>
  <si>
    <t>783601713</t>
  </si>
  <si>
    <t>Příprava podkladu armatur a kovových potrubí před provedením nátěru potrubí do DN 50 mm odmaštěním, odmašťovačem vodou ředitelným</t>
  </si>
  <si>
    <t>-2023254705</t>
  </si>
  <si>
    <t>77</t>
  </si>
  <si>
    <t>783614141</t>
  </si>
  <si>
    <t>Základní nátěr otopných těles jednonásobný litinových syntetický</t>
  </si>
  <si>
    <t>-186875804</t>
  </si>
  <si>
    <t>78</t>
  </si>
  <si>
    <t>783614551</t>
  </si>
  <si>
    <t>Základní nátěr armatur a kovových potrubí jednonásobný potrubí do DN 50 mm syntetický</t>
  </si>
  <si>
    <t>-854248300</t>
  </si>
  <si>
    <t>79</t>
  </si>
  <si>
    <t>783615551</t>
  </si>
  <si>
    <t>Mezinátěr armatur a kovových potrubí potrubí do DN 50 mm syntetický standardní</t>
  </si>
  <si>
    <t>1475920790</t>
  </si>
  <si>
    <t>80</t>
  </si>
  <si>
    <t>783617147</t>
  </si>
  <si>
    <t>Krycí nátěr (email) otopných těles litinových dvojnásobný syntetický</t>
  </si>
  <si>
    <t>-895283026</t>
  </si>
  <si>
    <t>81</t>
  </si>
  <si>
    <t>783617611</t>
  </si>
  <si>
    <t>Krycí nátěr (email) armatur a kovových potrubí potrubí do DN 50 mm dvojnásobný syntetický standardní</t>
  </si>
  <si>
    <t>-1572174097</t>
  </si>
  <si>
    <t>82</t>
  </si>
  <si>
    <t>783622141</t>
  </si>
  <si>
    <t>Tmelení otopných těles včetně přebroušení tmelených míst litinových, tmelem disperzním akrylátovým nebo latexovým</t>
  </si>
  <si>
    <t>1323235713</t>
  </si>
  <si>
    <t>83</t>
  </si>
  <si>
    <t>783622331</t>
  </si>
  <si>
    <t>Tmelení armatur a kovových potrubí včetně přebroušení tmelených míst potrubí do DN 50 mm, tmelem disperzním akrylátovým nebo latexovým</t>
  </si>
  <si>
    <t>-431480351</t>
  </si>
  <si>
    <t>784</t>
  </si>
  <si>
    <t>Dokončovací práce - malby a tapety</t>
  </si>
  <si>
    <t>84</t>
  </si>
  <si>
    <t>784121001</t>
  </si>
  <si>
    <t>Oškrabání malby v místnostech výšky do 3,80 m</t>
  </si>
  <si>
    <t>-602153374</t>
  </si>
  <si>
    <t>"mč.1" 6,92*4+3,6*(4-1,7)+8,4*(4-2,1)+(1,4+2,35*2)*0,45</t>
  </si>
  <si>
    <t>"mč.2" 5,8*4</t>
  </si>
  <si>
    <t>"mč.3" 7,88*(4-2,1)</t>
  </si>
  <si>
    <t>"mč.4" 6,8*(4-1,25)</t>
  </si>
  <si>
    <t>85</t>
  </si>
  <si>
    <t>784181121</t>
  </si>
  <si>
    <t>Penetrace podkladu jednonásobná hloubková v místnostech výšky do 3,80 m</t>
  </si>
  <si>
    <t>-772077492</t>
  </si>
  <si>
    <t>"mč.3" 7,88*(4-2,31)</t>
  </si>
  <si>
    <t>86</t>
  </si>
  <si>
    <t>784211101</t>
  </si>
  <si>
    <t>Malby z malířských směsí otěruvzdorných za mokra dvojnásobné, bílé za mokra otěruvzdorné výborně v místnostech výšky do 3,80 m</t>
  </si>
  <si>
    <t>-1079863551</t>
  </si>
  <si>
    <t>HZS</t>
  </si>
  <si>
    <t>Hodinové zúčtovací sazby</t>
  </si>
  <si>
    <t>87</t>
  </si>
  <si>
    <t>HZS1301</t>
  </si>
  <si>
    <t>Hodinové zúčtovací sazby profesí HSV  provádění konstrukcí zedník</t>
  </si>
  <si>
    <t>hod</t>
  </si>
  <si>
    <t>512</t>
  </si>
  <si>
    <t>835605022</t>
  </si>
  <si>
    <t>"stavební výpomoci pro profese" 30</t>
  </si>
  <si>
    <t>"nepředvídatelné práce" 100</t>
  </si>
  <si>
    <t>002 - ZTI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</si>
  <si>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</si>
  <si>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</si>
  <si>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</si>
  <si>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>M - Práce a dodávky M</t>
  </si>
  <si>
    <t>713</t>
  </si>
  <si>
    <t>Izolace tepelné</t>
  </si>
  <si>
    <t>713463411</t>
  </si>
  <si>
    <t>Montáž izolace tepelné potrubí a ohybů návlekovými izolačními pouzdry</t>
  </si>
  <si>
    <t>283771030</t>
  </si>
  <si>
    <t>izolace potrubí 22 x 9 mm</t>
  </si>
  <si>
    <t>283770450</t>
  </si>
  <si>
    <t>izolace potrubí 22 x 20 mm</t>
  </si>
  <si>
    <t>721</t>
  </si>
  <si>
    <t>Zdravotechnika - vnitřní kanalizace</t>
  </si>
  <si>
    <t>721174042</t>
  </si>
  <si>
    <t>Potrubí kanalizační z PP připojovací systém HT DN 40</t>
  </si>
  <si>
    <t>721174043</t>
  </si>
  <si>
    <t>Potrubí kanalizační z PP připojovací systém HT DN 50</t>
  </si>
  <si>
    <t>721194104</t>
  </si>
  <si>
    <t>Vyvedení a upevnění odpadních výpustek DN 40</t>
  </si>
  <si>
    <t>72121191PC</t>
  </si>
  <si>
    <t>Montáž zápach. uzávěr plast</t>
  </si>
  <si>
    <t>551666200</t>
  </si>
  <si>
    <t>koleno odpadní PP pro WC stavitelné HL210.WE, DN 110</t>
  </si>
  <si>
    <t>721220801</t>
  </si>
  <si>
    <t>Demontáž uzávěrek zápachových DN 70</t>
  </si>
  <si>
    <t>721220802</t>
  </si>
  <si>
    <t>Demontáž uzávěrek zápachových DN 100</t>
  </si>
  <si>
    <t>721290111</t>
  </si>
  <si>
    <t>Zkouška těsnosti potrubí kanalizace vodou do DN 125</t>
  </si>
  <si>
    <t>721290822</t>
  </si>
  <si>
    <t>Přemístění vnitrostaveništní demontovaných hmot vnitřní kanalizace v objektech výšky do 12 m</t>
  </si>
  <si>
    <t>998721102</t>
  </si>
  <si>
    <t>Přesun hmot tonážní pro vnitřní kanalizace v objektech v do 12 m</t>
  </si>
  <si>
    <t>722</t>
  </si>
  <si>
    <t>Zdravotechnika - vnitřní vodovod</t>
  </si>
  <si>
    <t>722171912</t>
  </si>
  <si>
    <t>Potrubí plastové odříznutí trubky D do 20 mm</t>
  </si>
  <si>
    <t>722171932</t>
  </si>
  <si>
    <t>Potrubí plastové výměna trub nebo tvarovek D do 20 mm</t>
  </si>
  <si>
    <t>722174022</t>
  </si>
  <si>
    <t>Potrubí vodovodní plastové PPR svar polyfuze PN 20 D 20 x 3,4 mm</t>
  </si>
  <si>
    <t>722220111</t>
  </si>
  <si>
    <t>Nástěnka pro výtokový ventil G 1/2 s jedním závitem</t>
  </si>
  <si>
    <t>722231141</t>
  </si>
  <si>
    <t>Ventil závitový pojistný rohový G 1/2</t>
  </si>
  <si>
    <t>722239101</t>
  </si>
  <si>
    <t>Montáž armatur vodovodních se dvěma závity G 1/2</t>
  </si>
  <si>
    <t>551141240</t>
  </si>
  <si>
    <t>kulový kohout, PN 42, T 185 C, chromovaný R250D 1/2" červený</t>
  </si>
  <si>
    <t>722290226</t>
  </si>
  <si>
    <t>Zkouška těsnosti vodovodního potrubí závitového do DN 50</t>
  </si>
  <si>
    <t>722290234</t>
  </si>
  <si>
    <t>Proplach a dezinfekce vodovodního potrubí do DN 80</t>
  </si>
  <si>
    <t>998722102</t>
  </si>
  <si>
    <t>Přesun hmot tonážní tonážní pro vnitřní vodovod v objektech v do 12 m</t>
  </si>
  <si>
    <t>725119123pc</t>
  </si>
  <si>
    <t>Montáž klozetových mís závěsných na nosné stěny</t>
  </si>
  <si>
    <t>642360010</t>
  </si>
  <si>
    <t>klozet keramický závěsný hluboké splachování bílý</t>
  </si>
  <si>
    <t>552817000</t>
  </si>
  <si>
    <t>montážní prvek pro závěsné WC ovládání zepředu, hloubka 12 cm</t>
  </si>
  <si>
    <t>64236041PC3</t>
  </si>
  <si>
    <t>splachovací panel</t>
  </si>
  <si>
    <t>64236041PC4</t>
  </si>
  <si>
    <t>sedátko s poklopem</t>
  </si>
  <si>
    <t>725219102</t>
  </si>
  <si>
    <t>Montáž umyvadla připevněného na šrouby do zdiva</t>
  </si>
  <si>
    <t>soubor</t>
  </si>
  <si>
    <t>642110050</t>
  </si>
  <si>
    <t>umyvadlo keramické závěsné 55 x 42 cm bílé</t>
  </si>
  <si>
    <t>725310821</t>
  </si>
  <si>
    <t>Demontáž dřez jednoduchý na ocelové konzole bez výtokových armatur</t>
  </si>
  <si>
    <t>725319111</t>
  </si>
  <si>
    <t>Montáž dřezu ostatních typů</t>
  </si>
  <si>
    <t>5523109PC</t>
  </si>
  <si>
    <t>dřez nerez 600x600</t>
  </si>
  <si>
    <t>725330820</t>
  </si>
  <si>
    <t>Demontáž výlevka diturvitová</t>
  </si>
  <si>
    <t>725590812</t>
  </si>
  <si>
    <t>Přemístění vnitrostaveništní demontovaných pro zařizovací předměty v objektech výšky do 12 m</t>
  </si>
  <si>
    <t>725819401</t>
  </si>
  <si>
    <t>Montáž ventilů rohových G 1/2 s připojovací trubičkou</t>
  </si>
  <si>
    <t>5514104PC</t>
  </si>
  <si>
    <t>ventil rohový TE67  s trubičkou 1/2"</t>
  </si>
  <si>
    <t>725820801</t>
  </si>
  <si>
    <t>Demontáž baterie nástěnné do G 3 / 4</t>
  </si>
  <si>
    <t>725829131</t>
  </si>
  <si>
    <t>Montáž baterie umyvadlové stojánkové G 1/2 ostatní typ</t>
  </si>
  <si>
    <t>5514314pc1</t>
  </si>
  <si>
    <t>baterie umyvadlová páková stojánková G1/2</t>
  </si>
  <si>
    <t>5514314pc2</t>
  </si>
  <si>
    <t>baterie dřezová páková stojánková G1/2</t>
  </si>
  <si>
    <t>725861102</t>
  </si>
  <si>
    <t>Zápachová uzávěrka pro umyvadla DN 40 HL 132/40</t>
  </si>
  <si>
    <t>725862103</t>
  </si>
  <si>
    <t>Zápachová uzávěrka pro dřezy DN 40/50 HL 100.50 DN 50</t>
  </si>
  <si>
    <t>998725102</t>
  </si>
  <si>
    <t>Přesun hmot tonážní pro zařizovací předměty v objektech v do 12 m</t>
  </si>
  <si>
    <t>88</t>
  </si>
  <si>
    <t>Práce a dodávky M</t>
  </si>
  <si>
    <t>HZS4232</t>
  </si>
  <si>
    <t>Hodinová zúčtovací sazba technik odborný -napojení na stáv. rozvody, drážky, nepředvídatelné náklady</t>
  </si>
  <si>
    <t>262144</t>
  </si>
  <si>
    <t>003 - Plynoinstalace</t>
  </si>
  <si>
    <t xml:space="preserve">    723 - Zdravotechnika - vnitřní plynovod</t>
  </si>
  <si>
    <t>723</t>
  </si>
  <si>
    <t>Zdravotechnika - vnitřní plynovod</t>
  </si>
  <si>
    <t>723111203</t>
  </si>
  <si>
    <t>Potrubí ocelové závitové černé bezešvé svařované běžné DN 20</t>
  </si>
  <si>
    <t>723190251</t>
  </si>
  <si>
    <t>Výpustky plynovodní vedení a upevnění DN 15</t>
  </si>
  <si>
    <t>723190901</t>
  </si>
  <si>
    <t>Uzavření,otevření plynovodního potrubí při opravě</t>
  </si>
  <si>
    <t>723190907</t>
  </si>
  <si>
    <t>Odvzdušnění nebo napuštění plynovodního potrubí</t>
  </si>
  <si>
    <t>723190909</t>
  </si>
  <si>
    <t>Zkouška těsnosti potrubí plynovodního</t>
  </si>
  <si>
    <t>723190913</t>
  </si>
  <si>
    <t>Navaření odbočky na potrubí plynovodní DN 20</t>
  </si>
  <si>
    <t>723229102</t>
  </si>
  <si>
    <t>Montáž armatur plynovodních s jedním závitem G 1/2 ostatní typ</t>
  </si>
  <si>
    <t>5513447PC</t>
  </si>
  <si>
    <t>kohout vzorkovací rohový M 1/2"x 13</t>
  </si>
  <si>
    <t>998723102</t>
  </si>
  <si>
    <t>Přesun hmot tonážní pro vnitřní plynovod v objektech v do 12 m</t>
  </si>
  <si>
    <t>Základní jednonásobný syntetický nátěr potrubí do DN 50 mm</t>
  </si>
  <si>
    <t>783614651</t>
  </si>
  <si>
    <t>Základní antikorozní jednonásobný syntetický potrubí do DN 50 mm</t>
  </si>
  <si>
    <t>783617601</t>
  </si>
  <si>
    <t>Krycí jednonásobný syntetický nátěr potrubí do DN 50 mm</t>
  </si>
  <si>
    <t>HZS4231</t>
  </si>
  <si>
    <t>Hodinová zúčtovací sazba technik - revize plynu</t>
  </si>
  <si>
    <t>Hodinová zúčtovací sazba technik odborný -demontáže, nepředvídatelné náklady</t>
  </si>
  <si>
    <t>004 - VZT</t>
  </si>
  <si>
    <t>D1 - VZT</t>
  </si>
  <si>
    <t xml:space="preserve">    241 - Zařízení číslo 1 Odtah pitevna</t>
  </si>
  <si>
    <t xml:space="preserve">    242 - Zařízení číslo 2 Větrání hygienických zařízení</t>
  </si>
  <si>
    <t xml:space="preserve">    243 - Ostatní náklady</t>
  </si>
  <si>
    <t>D1</t>
  </si>
  <si>
    <t>241</t>
  </si>
  <si>
    <t>Zařízení číslo 1 Odtah pitevna</t>
  </si>
  <si>
    <t>241-01</t>
  </si>
  <si>
    <t>Ventilátor radiální kovový do kruhového potrubí DN 200, 970m3hod-1/0Pa</t>
  </si>
  <si>
    <t>ks</t>
  </si>
  <si>
    <t>241-02</t>
  </si>
  <si>
    <t>Servisní vypínač</t>
  </si>
  <si>
    <t>241-03</t>
  </si>
  <si>
    <t>Pružná manžeta DN 200</t>
  </si>
  <si>
    <t>241-04</t>
  </si>
  <si>
    <t>Spona DN 200</t>
  </si>
  <si>
    <t>241-05</t>
  </si>
  <si>
    <t>Zpětná klapka - kruhová - pozinkovaná DN 200</t>
  </si>
  <si>
    <t>241-06</t>
  </si>
  <si>
    <t>Digestoř nástěnná s nerezového plechu  900x600</t>
  </si>
  <si>
    <t>241-07</t>
  </si>
  <si>
    <t>Kruhové potrubí SPIRO z poz. plechu sk. I v běžném provedení v třídě těsnosti A (I a II).  30% tvarovek DN 200</t>
  </si>
  <si>
    <t>bm</t>
  </si>
  <si>
    <t>241-08</t>
  </si>
  <si>
    <t>Výfuková hlavice DN 200</t>
  </si>
  <si>
    <t>241-09</t>
  </si>
  <si>
    <t>Ohebná Al hluk tlumící hadice DN 200</t>
  </si>
  <si>
    <t>241-10</t>
  </si>
  <si>
    <t>Požární těsnění prostupů</t>
  </si>
  <si>
    <t>sada</t>
  </si>
  <si>
    <t>241-11</t>
  </si>
  <si>
    <t>Samolepící parotěsná kaučuková izolace s Al polepem  20,5mm</t>
  </si>
  <si>
    <t>241-12</t>
  </si>
  <si>
    <t>Tepelná a hluková izolace z desek z kamenné vlny tl. 60mm s Al polepem - plní funkci požární izolace s odolností dle PBŘ 60mm</t>
  </si>
  <si>
    <t>241-013</t>
  </si>
  <si>
    <t>Ohebná Al hluk tlumící hadice DN200</t>
  </si>
  <si>
    <t>242</t>
  </si>
  <si>
    <t>Zařízení číslo 2 Větrání hygienických zařízení</t>
  </si>
  <si>
    <t>242-01</t>
  </si>
  <si>
    <t>Axiální ventilátor se elektricky ovládanou zpětnou klapkou a doběhem 95m3hod-1/0Pa</t>
  </si>
  <si>
    <t>242-02</t>
  </si>
  <si>
    <t>Kruhové potrubí SPIRO z poz. plechu sk. I v běžném provedení v třídě těsnosti A (I a II).  40% tvarovek DN100-125</t>
  </si>
  <si>
    <t>242-03</t>
  </si>
  <si>
    <t>Ohebná Al hluk tlumící hadice DN100</t>
  </si>
  <si>
    <t>242-04</t>
  </si>
  <si>
    <t>Samolepící parotěsná kaučuková izolace s Al polepem 20mm</t>
  </si>
  <si>
    <t>242-05</t>
  </si>
  <si>
    <t>Tepelná a hluková izolace z desek z kamenné vlny tl. 60mm s Al polepem - plní funkci požární izolace s odolností EI 30 DP1 60mm</t>
  </si>
  <si>
    <t>243</t>
  </si>
  <si>
    <t>Ostatní náklady</t>
  </si>
  <si>
    <t>243-01</t>
  </si>
  <si>
    <t>Náklady na dopravu</t>
  </si>
  <si>
    <t>243-02</t>
  </si>
  <si>
    <t>Vnitrostaveništní doprava</t>
  </si>
  <si>
    <t>243-03</t>
  </si>
  <si>
    <t>Demomtáž - nutno upřesnit rozsah před započetím prací 6 hod</t>
  </si>
  <si>
    <t>243-04</t>
  </si>
  <si>
    <t>Montáž</t>
  </si>
  <si>
    <t>243-04.1</t>
  </si>
  <si>
    <t>Úprava na stávajích vzduchotechnických rozvodech</t>
  </si>
  <si>
    <t>243-05</t>
  </si>
  <si>
    <t>Montážní, těsnící a spojovací materiál</t>
  </si>
  <si>
    <t>243-06</t>
  </si>
  <si>
    <t>Komplexní vyzkoušení a zaregulování systému, zaškolení obsluhy</t>
  </si>
  <si>
    <t>243-07</t>
  </si>
  <si>
    <t>Značení vzduchotechnického zařízení a potrubí dle platných ČSN</t>
  </si>
  <si>
    <t>005 - Elektroinstalace</t>
  </si>
  <si>
    <t>M - M</t>
  </si>
  <si>
    <t xml:space="preserve">    M21 - Elektroinstalace</t>
  </si>
  <si>
    <t>M21</t>
  </si>
  <si>
    <t>221-01</t>
  </si>
  <si>
    <t>Elektroinstalace, viz. příloha</t>
  </si>
  <si>
    <t>-1021867451</t>
  </si>
  <si>
    <t>90 - Vedlejší rozpočtové náklady</t>
  </si>
  <si>
    <t>VRN - Vedlejší rozpočtové náklady</t>
  </si>
  <si>
    <t xml:space="preserve">    VRN3 - Zařízení staveniště</t>
  </si>
  <si>
    <t>VRN</t>
  </si>
  <si>
    <t>VRN3</t>
  </si>
  <si>
    <t>Zařízení staveniště</t>
  </si>
  <si>
    <t>990-01</t>
  </si>
  <si>
    <t>292442517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</si>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</sst>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40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3" xfId="0" applyFont="1" applyBorder="1" applyAlignment="1" applyProtection="1">
      <alignment vertical="center"/>
    </xf>
    <xf numFmtId="0" fontId="11" fillId="0" borderId="24" xfId="0" applyFont="1" applyBorder="1" applyAlignment="1" applyProtection="1">
      <alignment vertical="center"/>
    </xf>
    <xf numFmtId="0" fontId="11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25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right"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2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14" fontId="2" fillId="3" borderId="0" xfId="0" applyNumberFormat="1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>
      <pane ySplit="1" topLeftCell="A2" activePane="bottomLeft" state="frozen"/>
      <selection pane="bottomLeft" activeCell="AI10" sqref="AI10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3.5703125" customWidth="1"/>
    <col min="41" max="41" width="6.42578125" customWidth="1"/>
    <col min="42" max="42" width="3.5703125" customWidth="1"/>
    <col min="43" max="43" width="13.42578125" customWidth="1"/>
    <col min="44" max="44" width="11.7109375" customWidth="1"/>
    <col min="45" max="47" width="22.140625" hidden="1" customWidth="1"/>
    <col min="48" max="52" width="18.5703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  <col min="71" max="91" width="9.140625" hidden="1"/>
  </cols>
  <sheetData>
    <row r="1" spans="1:74" ht="21.3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" customHeight="1">
      <c r="AR2" s="350"/>
      <c r="AS2" s="350"/>
      <c r="AT2" s="350"/>
      <c r="AU2" s="350"/>
      <c r="AV2" s="350"/>
      <c r="AW2" s="350"/>
      <c r="AX2" s="350"/>
      <c r="AY2" s="350"/>
      <c r="AZ2" s="350"/>
      <c r="BA2" s="350"/>
      <c r="BB2" s="350"/>
      <c r="BC2" s="350"/>
      <c r="BD2" s="350"/>
      <c r="BE2" s="350"/>
      <c r="BS2" s="24" t="s">
        <v>8</v>
      </c>
      <c r="BT2" s="24" t="s">
        <v>9</v>
      </c>
    </row>
    <row r="3" spans="1:74" ht="6.9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1" t="s">
        <v>16</v>
      </c>
      <c r="L5" s="352"/>
      <c r="M5" s="352"/>
      <c r="N5" s="352"/>
      <c r="O5" s="352"/>
      <c r="P5" s="352"/>
      <c r="Q5" s="352"/>
      <c r="R5" s="352"/>
      <c r="S5" s="352"/>
      <c r="T5" s="352"/>
      <c r="U5" s="352"/>
      <c r="V5" s="352"/>
      <c r="W5" s="352"/>
      <c r="X5" s="352"/>
      <c r="Y5" s="352"/>
      <c r="Z5" s="352"/>
      <c r="AA5" s="352"/>
      <c r="AB5" s="352"/>
      <c r="AC5" s="352"/>
      <c r="AD5" s="352"/>
      <c r="AE5" s="352"/>
      <c r="AF5" s="352"/>
      <c r="AG5" s="352"/>
      <c r="AH5" s="352"/>
      <c r="AI5" s="352"/>
      <c r="AJ5" s="352"/>
      <c r="AK5" s="352"/>
      <c r="AL5" s="352"/>
      <c r="AM5" s="352"/>
      <c r="AN5" s="352"/>
      <c r="AO5" s="352"/>
      <c r="AP5" s="29"/>
      <c r="AQ5" s="31"/>
      <c r="BE5" s="342" t="s">
        <v>17</v>
      </c>
      <c r="BS5" s="24" t="s">
        <v>8</v>
      </c>
    </row>
    <row r="6" spans="1:74" ht="36.9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67" t="s">
        <v>19</v>
      </c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2"/>
      <c r="W6" s="352"/>
      <c r="X6" s="352"/>
      <c r="Y6" s="352"/>
      <c r="Z6" s="352"/>
      <c r="AA6" s="352"/>
      <c r="AB6" s="352"/>
      <c r="AC6" s="352"/>
      <c r="AD6" s="352"/>
      <c r="AE6" s="352"/>
      <c r="AF6" s="352"/>
      <c r="AG6" s="352"/>
      <c r="AH6" s="352"/>
      <c r="AI6" s="352"/>
      <c r="AJ6" s="352"/>
      <c r="AK6" s="352"/>
      <c r="AL6" s="352"/>
      <c r="AM6" s="352"/>
      <c r="AN6" s="352"/>
      <c r="AO6" s="352"/>
      <c r="AP6" s="29"/>
      <c r="AQ6" s="31"/>
      <c r="BE6" s="343"/>
      <c r="BS6" s="24" t="s">
        <v>8</v>
      </c>
    </row>
    <row r="7" spans="1:74" ht="14.4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43"/>
      <c r="BS7" s="24" t="s">
        <v>8</v>
      </c>
    </row>
    <row r="8" spans="1:74" ht="14.4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401">
        <v>43451</v>
      </c>
      <c r="AO8" s="29"/>
      <c r="AP8" s="29"/>
      <c r="AQ8" s="31"/>
      <c r="BE8" s="343"/>
      <c r="BS8" s="24" t="s">
        <v>8</v>
      </c>
    </row>
    <row r="9" spans="1:74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3"/>
      <c r="BS9" s="24" t="s">
        <v>8</v>
      </c>
    </row>
    <row r="10" spans="1:74" ht="14.4" customHeight="1">
      <c r="B10" s="28"/>
      <c r="C10" s="29"/>
      <c r="D10" s="37" t="s">
        <v>26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27</v>
      </c>
      <c r="AL10" s="29"/>
      <c r="AM10" s="29"/>
      <c r="AN10" s="35" t="s">
        <v>21</v>
      </c>
      <c r="AO10" s="29"/>
      <c r="AP10" s="29"/>
      <c r="AQ10" s="31"/>
      <c r="BE10" s="343"/>
      <c r="BS10" s="24" t="s">
        <v>8</v>
      </c>
    </row>
    <row r="11" spans="1:74" ht="18.45" customHeight="1">
      <c r="B11" s="28"/>
      <c r="C11" s="29"/>
      <c r="D11" s="29"/>
      <c r="E11" s="35" t="s">
        <v>24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28</v>
      </c>
      <c r="AL11" s="29"/>
      <c r="AM11" s="29"/>
      <c r="AN11" s="35" t="s">
        <v>21</v>
      </c>
      <c r="AO11" s="29"/>
      <c r="AP11" s="29"/>
      <c r="AQ11" s="31"/>
      <c r="BE11" s="343"/>
      <c r="BS11" s="24" t="s">
        <v>8</v>
      </c>
    </row>
    <row r="12" spans="1:74" ht="6.9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3"/>
      <c r="BS12" s="24" t="s">
        <v>8</v>
      </c>
    </row>
    <row r="13" spans="1:74" ht="14.4" customHeight="1">
      <c r="B13" s="28"/>
      <c r="C13" s="29"/>
      <c r="D13" s="37" t="s">
        <v>29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27</v>
      </c>
      <c r="AL13" s="29"/>
      <c r="AM13" s="29"/>
      <c r="AN13" s="38" t="s">
        <v>30</v>
      </c>
      <c r="AO13" s="29"/>
      <c r="AP13" s="29"/>
      <c r="AQ13" s="31"/>
      <c r="BE13" s="343"/>
      <c r="BS13" s="24" t="s">
        <v>8</v>
      </c>
    </row>
    <row r="14" spans="1:74" ht="13.2">
      <c r="B14" s="28"/>
      <c r="C14" s="29"/>
      <c r="D14" s="29"/>
      <c r="E14" s="361" t="s">
        <v>30</v>
      </c>
      <c r="F14" s="362"/>
      <c r="G14" s="362"/>
      <c r="H14" s="362"/>
      <c r="I14" s="362"/>
      <c r="J14" s="362"/>
      <c r="K14" s="362"/>
      <c r="L14" s="362"/>
      <c r="M14" s="362"/>
      <c r="N14" s="362"/>
      <c r="O14" s="362"/>
      <c r="P14" s="362"/>
      <c r="Q14" s="362"/>
      <c r="R14" s="362"/>
      <c r="S14" s="362"/>
      <c r="T14" s="362"/>
      <c r="U14" s="362"/>
      <c r="V14" s="362"/>
      <c r="W14" s="362"/>
      <c r="X14" s="362"/>
      <c r="Y14" s="362"/>
      <c r="Z14" s="362"/>
      <c r="AA14" s="362"/>
      <c r="AB14" s="362"/>
      <c r="AC14" s="362"/>
      <c r="AD14" s="362"/>
      <c r="AE14" s="362"/>
      <c r="AF14" s="362"/>
      <c r="AG14" s="362"/>
      <c r="AH14" s="362"/>
      <c r="AI14" s="362"/>
      <c r="AJ14" s="362"/>
      <c r="AK14" s="37" t="s">
        <v>28</v>
      </c>
      <c r="AL14" s="29"/>
      <c r="AM14" s="29"/>
      <c r="AN14" s="38" t="s">
        <v>30</v>
      </c>
      <c r="AO14" s="29"/>
      <c r="AP14" s="29"/>
      <c r="AQ14" s="31"/>
      <c r="BE14" s="343"/>
      <c r="BS14" s="24" t="s">
        <v>8</v>
      </c>
    </row>
    <row r="15" spans="1:74" ht="6.9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3"/>
      <c r="BS15" s="24" t="s">
        <v>6</v>
      </c>
    </row>
    <row r="16" spans="1:74" ht="14.4" customHeight="1">
      <c r="B16" s="28"/>
      <c r="C16" s="29"/>
      <c r="D16" s="37" t="s">
        <v>31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27</v>
      </c>
      <c r="AL16" s="29"/>
      <c r="AM16" s="29"/>
      <c r="AN16" s="35" t="s">
        <v>21</v>
      </c>
      <c r="AO16" s="29"/>
      <c r="AP16" s="29"/>
      <c r="AQ16" s="31"/>
      <c r="BE16" s="343"/>
      <c r="BS16" s="24" t="s">
        <v>6</v>
      </c>
    </row>
    <row r="17" spans="2:71" ht="18.45" customHeight="1">
      <c r="B17" s="28"/>
      <c r="C17" s="29"/>
      <c r="D17" s="29"/>
      <c r="E17" s="35" t="s">
        <v>24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28</v>
      </c>
      <c r="AL17" s="29"/>
      <c r="AM17" s="29"/>
      <c r="AN17" s="35" t="s">
        <v>21</v>
      </c>
      <c r="AO17" s="29"/>
      <c r="AP17" s="29"/>
      <c r="AQ17" s="31"/>
      <c r="BE17" s="343"/>
      <c r="BS17" s="24" t="s">
        <v>32</v>
      </c>
    </row>
    <row r="18" spans="2:71" ht="6.9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3"/>
      <c r="BS18" s="24" t="s">
        <v>8</v>
      </c>
    </row>
    <row r="19" spans="2:71" ht="14.4" customHeight="1">
      <c r="B19" s="28"/>
      <c r="C19" s="29"/>
      <c r="D19" s="37" t="s">
        <v>33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3"/>
      <c r="BS19" s="24" t="s">
        <v>8</v>
      </c>
    </row>
    <row r="20" spans="2:71" ht="14.4" customHeight="1">
      <c r="B20" s="28"/>
      <c r="C20" s="29"/>
      <c r="D20" s="29"/>
      <c r="E20" s="363" t="s">
        <v>21</v>
      </c>
      <c r="F20" s="363"/>
      <c r="G20" s="363"/>
      <c r="H20" s="363"/>
      <c r="I20" s="363"/>
      <c r="J20" s="363"/>
      <c r="K20" s="363"/>
      <c r="L20" s="363"/>
      <c r="M20" s="363"/>
      <c r="N20" s="363"/>
      <c r="O20" s="363"/>
      <c r="P20" s="363"/>
      <c r="Q20" s="363"/>
      <c r="R20" s="363"/>
      <c r="S20" s="363"/>
      <c r="T20" s="363"/>
      <c r="U20" s="363"/>
      <c r="V20" s="363"/>
      <c r="W20" s="363"/>
      <c r="X20" s="363"/>
      <c r="Y20" s="363"/>
      <c r="Z20" s="363"/>
      <c r="AA20" s="363"/>
      <c r="AB20" s="363"/>
      <c r="AC20" s="363"/>
      <c r="AD20" s="363"/>
      <c r="AE20" s="363"/>
      <c r="AF20" s="363"/>
      <c r="AG20" s="363"/>
      <c r="AH20" s="363"/>
      <c r="AI20" s="363"/>
      <c r="AJ20" s="363"/>
      <c r="AK20" s="363"/>
      <c r="AL20" s="363"/>
      <c r="AM20" s="363"/>
      <c r="AN20" s="363"/>
      <c r="AO20" s="29"/>
      <c r="AP20" s="29"/>
      <c r="AQ20" s="31"/>
      <c r="BE20" s="343"/>
      <c r="BS20" s="24" t="s">
        <v>6</v>
      </c>
    </row>
    <row r="21" spans="2:71" ht="6.9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3"/>
    </row>
    <row r="22" spans="2:71" ht="6.9" customHeight="1">
      <c r="B22" s="28"/>
      <c r="C22" s="2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9"/>
      <c r="AQ22" s="31"/>
      <c r="BE22" s="343"/>
    </row>
    <row r="23" spans="2:71" s="1" customFormat="1" ht="25.95" customHeight="1">
      <c r="B23" s="40"/>
      <c r="C23" s="41"/>
      <c r="D23" s="42" t="s">
        <v>34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64">
        <f>ROUND(AG51,2)</f>
        <v>0</v>
      </c>
      <c r="AL23" s="365"/>
      <c r="AM23" s="365"/>
      <c r="AN23" s="365"/>
      <c r="AO23" s="365"/>
      <c r="AP23" s="41"/>
      <c r="AQ23" s="44"/>
      <c r="BE23" s="343"/>
    </row>
    <row r="24" spans="2:71" s="1" customFormat="1" ht="6.9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3"/>
    </row>
    <row r="25" spans="2:71" s="1" customFormat="1" ht="12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6" t="s">
        <v>35</v>
      </c>
      <c r="M25" s="366"/>
      <c r="N25" s="366"/>
      <c r="O25" s="366"/>
      <c r="P25" s="41"/>
      <c r="Q25" s="41"/>
      <c r="R25" s="41"/>
      <c r="S25" s="41"/>
      <c r="T25" s="41"/>
      <c r="U25" s="41"/>
      <c r="V25" s="41"/>
      <c r="W25" s="366" t="s">
        <v>36</v>
      </c>
      <c r="X25" s="366"/>
      <c r="Y25" s="366"/>
      <c r="Z25" s="366"/>
      <c r="AA25" s="366"/>
      <c r="AB25" s="366"/>
      <c r="AC25" s="366"/>
      <c r="AD25" s="366"/>
      <c r="AE25" s="366"/>
      <c r="AF25" s="41"/>
      <c r="AG25" s="41"/>
      <c r="AH25" s="41"/>
      <c r="AI25" s="41"/>
      <c r="AJ25" s="41"/>
      <c r="AK25" s="366" t="s">
        <v>37</v>
      </c>
      <c r="AL25" s="366"/>
      <c r="AM25" s="366"/>
      <c r="AN25" s="366"/>
      <c r="AO25" s="366"/>
      <c r="AP25" s="41"/>
      <c r="AQ25" s="44"/>
      <c r="BE25" s="343"/>
    </row>
    <row r="26" spans="2:71" s="2" customFormat="1" ht="14.4" customHeight="1">
      <c r="B26" s="46"/>
      <c r="C26" s="47"/>
      <c r="D26" s="48" t="s">
        <v>38</v>
      </c>
      <c r="E26" s="47"/>
      <c r="F26" s="48" t="s">
        <v>39</v>
      </c>
      <c r="G26" s="47"/>
      <c r="H26" s="47"/>
      <c r="I26" s="47"/>
      <c r="J26" s="47"/>
      <c r="K26" s="47"/>
      <c r="L26" s="360">
        <v>0.21</v>
      </c>
      <c r="M26" s="345"/>
      <c r="N26" s="345"/>
      <c r="O26" s="345"/>
      <c r="P26" s="47"/>
      <c r="Q26" s="47"/>
      <c r="R26" s="47"/>
      <c r="S26" s="47"/>
      <c r="T26" s="47"/>
      <c r="U26" s="47"/>
      <c r="V26" s="47"/>
      <c r="W26" s="344">
        <f>ROUND(AZ51,2)</f>
        <v>0</v>
      </c>
      <c r="X26" s="345"/>
      <c r="Y26" s="345"/>
      <c r="Z26" s="345"/>
      <c r="AA26" s="345"/>
      <c r="AB26" s="345"/>
      <c r="AC26" s="345"/>
      <c r="AD26" s="345"/>
      <c r="AE26" s="345"/>
      <c r="AF26" s="47"/>
      <c r="AG26" s="47"/>
      <c r="AH26" s="47"/>
      <c r="AI26" s="47"/>
      <c r="AJ26" s="47"/>
      <c r="AK26" s="344">
        <f>ROUND(AV51,2)</f>
        <v>0</v>
      </c>
      <c r="AL26" s="345"/>
      <c r="AM26" s="345"/>
      <c r="AN26" s="345"/>
      <c r="AO26" s="345"/>
      <c r="AP26" s="47"/>
      <c r="AQ26" s="49"/>
      <c r="BE26" s="343"/>
    </row>
    <row r="27" spans="2:71" s="2" customFormat="1" ht="14.4" customHeight="1">
      <c r="B27" s="46"/>
      <c r="C27" s="47"/>
      <c r="D27" s="47"/>
      <c r="E27" s="47"/>
      <c r="F27" s="48" t="s">
        <v>40</v>
      </c>
      <c r="G27" s="47"/>
      <c r="H27" s="47"/>
      <c r="I27" s="47"/>
      <c r="J27" s="47"/>
      <c r="K27" s="47"/>
      <c r="L27" s="360">
        <v>0.15</v>
      </c>
      <c r="M27" s="345"/>
      <c r="N27" s="345"/>
      <c r="O27" s="345"/>
      <c r="P27" s="47"/>
      <c r="Q27" s="47"/>
      <c r="R27" s="47"/>
      <c r="S27" s="47"/>
      <c r="T27" s="47"/>
      <c r="U27" s="47"/>
      <c r="V27" s="47"/>
      <c r="W27" s="344">
        <f>ROUND(BA51,2)</f>
        <v>0</v>
      </c>
      <c r="X27" s="345"/>
      <c r="Y27" s="345"/>
      <c r="Z27" s="345"/>
      <c r="AA27" s="345"/>
      <c r="AB27" s="345"/>
      <c r="AC27" s="345"/>
      <c r="AD27" s="345"/>
      <c r="AE27" s="345"/>
      <c r="AF27" s="47"/>
      <c r="AG27" s="47"/>
      <c r="AH27" s="47"/>
      <c r="AI27" s="47"/>
      <c r="AJ27" s="47"/>
      <c r="AK27" s="344">
        <f>ROUND(AW51,2)</f>
        <v>0</v>
      </c>
      <c r="AL27" s="345"/>
      <c r="AM27" s="345"/>
      <c r="AN27" s="345"/>
      <c r="AO27" s="345"/>
      <c r="AP27" s="47"/>
      <c r="AQ27" s="49"/>
      <c r="BE27" s="343"/>
    </row>
    <row r="28" spans="2:71" s="2" customFormat="1" ht="14.4" hidden="1" customHeight="1">
      <c r="B28" s="46"/>
      <c r="C28" s="47"/>
      <c r="D28" s="47"/>
      <c r="E28" s="47"/>
      <c r="F28" s="48" t="s">
        <v>41</v>
      </c>
      <c r="G28" s="47"/>
      <c r="H28" s="47"/>
      <c r="I28" s="47"/>
      <c r="J28" s="47"/>
      <c r="K28" s="47"/>
      <c r="L28" s="360">
        <v>0.21</v>
      </c>
      <c r="M28" s="345"/>
      <c r="N28" s="345"/>
      <c r="O28" s="345"/>
      <c r="P28" s="47"/>
      <c r="Q28" s="47"/>
      <c r="R28" s="47"/>
      <c r="S28" s="47"/>
      <c r="T28" s="47"/>
      <c r="U28" s="47"/>
      <c r="V28" s="47"/>
      <c r="W28" s="344">
        <f>ROUND(BB51,2)</f>
        <v>0</v>
      </c>
      <c r="X28" s="345"/>
      <c r="Y28" s="345"/>
      <c r="Z28" s="345"/>
      <c r="AA28" s="345"/>
      <c r="AB28" s="345"/>
      <c r="AC28" s="345"/>
      <c r="AD28" s="345"/>
      <c r="AE28" s="345"/>
      <c r="AF28" s="47"/>
      <c r="AG28" s="47"/>
      <c r="AH28" s="47"/>
      <c r="AI28" s="47"/>
      <c r="AJ28" s="47"/>
      <c r="AK28" s="344">
        <v>0</v>
      </c>
      <c r="AL28" s="345"/>
      <c r="AM28" s="345"/>
      <c r="AN28" s="345"/>
      <c r="AO28" s="345"/>
      <c r="AP28" s="47"/>
      <c r="AQ28" s="49"/>
      <c r="BE28" s="343"/>
    </row>
    <row r="29" spans="2:71" s="2" customFormat="1" ht="14.4" hidden="1" customHeight="1">
      <c r="B29" s="46"/>
      <c r="C29" s="47"/>
      <c r="D29" s="47"/>
      <c r="E29" s="47"/>
      <c r="F29" s="48" t="s">
        <v>42</v>
      </c>
      <c r="G29" s="47"/>
      <c r="H29" s="47"/>
      <c r="I29" s="47"/>
      <c r="J29" s="47"/>
      <c r="K29" s="47"/>
      <c r="L29" s="360">
        <v>0.15</v>
      </c>
      <c r="M29" s="345"/>
      <c r="N29" s="345"/>
      <c r="O29" s="345"/>
      <c r="P29" s="47"/>
      <c r="Q29" s="47"/>
      <c r="R29" s="47"/>
      <c r="S29" s="47"/>
      <c r="T29" s="47"/>
      <c r="U29" s="47"/>
      <c r="V29" s="47"/>
      <c r="W29" s="344">
        <f>ROUND(BC51,2)</f>
        <v>0</v>
      </c>
      <c r="X29" s="345"/>
      <c r="Y29" s="345"/>
      <c r="Z29" s="345"/>
      <c r="AA29" s="345"/>
      <c r="AB29" s="345"/>
      <c r="AC29" s="345"/>
      <c r="AD29" s="345"/>
      <c r="AE29" s="345"/>
      <c r="AF29" s="47"/>
      <c r="AG29" s="47"/>
      <c r="AH29" s="47"/>
      <c r="AI29" s="47"/>
      <c r="AJ29" s="47"/>
      <c r="AK29" s="344">
        <v>0</v>
      </c>
      <c r="AL29" s="345"/>
      <c r="AM29" s="345"/>
      <c r="AN29" s="345"/>
      <c r="AO29" s="345"/>
      <c r="AP29" s="47"/>
      <c r="AQ29" s="49"/>
      <c r="BE29" s="343"/>
    </row>
    <row r="30" spans="2:71" s="2" customFormat="1" ht="14.4" hidden="1" customHeight="1">
      <c r="B30" s="46"/>
      <c r="C30" s="47"/>
      <c r="D30" s="47"/>
      <c r="E30" s="47"/>
      <c r="F30" s="48" t="s">
        <v>43</v>
      </c>
      <c r="G30" s="47"/>
      <c r="H30" s="47"/>
      <c r="I30" s="47"/>
      <c r="J30" s="47"/>
      <c r="K30" s="47"/>
      <c r="L30" s="360">
        <v>0</v>
      </c>
      <c r="M30" s="345"/>
      <c r="N30" s="345"/>
      <c r="O30" s="345"/>
      <c r="P30" s="47"/>
      <c r="Q30" s="47"/>
      <c r="R30" s="47"/>
      <c r="S30" s="47"/>
      <c r="T30" s="47"/>
      <c r="U30" s="47"/>
      <c r="V30" s="47"/>
      <c r="W30" s="344">
        <f>ROUND(BD51,2)</f>
        <v>0</v>
      </c>
      <c r="X30" s="345"/>
      <c r="Y30" s="345"/>
      <c r="Z30" s="345"/>
      <c r="AA30" s="345"/>
      <c r="AB30" s="345"/>
      <c r="AC30" s="345"/>
      <c r="AD30" s="345"/>
      <c r="AE30" s="345"/>
      <c r="AF30" s="47"/>
      <c r="AG30" s="47"/>
      <c r="AH30" s="47"/>
      <c r="AI30" s="47"/>
      <c r="AJ30" s="47"/>
      <c r="AK30" s="344">
        <v>0</v>
      </c>
      <c r="AL30" s="345"/>
      <c r="AM30" s="345"/>
      <c r="AN30" s="345"/>
      <c r="AO30" s="345"/>
      <c r="AP30" s="47"/>
      <c r="AQ30" s="49"/>
      <c r="BE30" s="343"/>
    </row>
    <row r="31" spans="2:71" s="1" customFormat="1" ht="6.9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3"/>
    </row>
    <row r="32" spans="2:71" s="1" customFormat="1" ht="25.95" customHeight="1">
      <c r="B32" s="40"/>
      <c r="C32" s="50"/>
      <c r="D32" s="51" t="s">
        <v>44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45</v>
      </c>
      <c r="U32" s="52"/>
      <c r="V32" s="52"/>
      <c r="W32" s="52"/>
      <c r="X32" s="346" t="s">
        <v>46</v>
      </c>
      <c r="Y32" s="347"/>
      <c r="Z32" s="347"/>
      <c r="AA32" s="347"/>
      <c r="AB32" s="347"/>
      <c r="AC32" s="52"/>
      <c r="AD32" s="52"/>
      <c r="AE32" s="52"/>
      <c r="AF32" s="52"/>
      <c r="AG32" s="52"/>
      <c r="AH32" s="52"/>
      <c r="AI32" s="52"/>
      <c r="AJ32" s="52"/>
      <c r="AK32" s="348">
        <f>SUM(AK23:AK30)</f>
        <v>0</v>
      </c>
      <c r="AL32" s="347"/>
      <c r="AM32" s="347"/>
      <c r="AN32" s="347"/>
      <c r="AO32" s="349"/>
      <c r="AP32" s="50"/>
      <c r="AQ32" s="54"/>
      <c r="BE32" s="343"/>
    </row>
    <row r="33" spans="2:56" s="1" customFormat="1" ht="6.9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" customHeight="1">
      <c r="B39" s="40"/>
      <c r="C39" s="61" t="s">
        <v>47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Cifkova02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80" t="str">
        <f>K6</f>
        <v>Mendelova univerzita v Brně, Zemědělská 1665/1</v>
      </c>
      <c r="M42" s="381"/>
      <c r="N42" s="381"/>
      <c r="O42" s="381"/>
      <c r="P42" s="381"/>
      <c r="Q42" s="381"/>
      <c r="R42" s="381"/>
      <c r="S42" s="381"/>
      <c r="T42" s="381"/>
      <c r="U42" s="381"/>
      <c r="V42" s="381"/>
      <c r="W42" s="381"/>
      <c r="X42" s="381"/>
      <c r="Y42" s="381"/>
      <c r="Z42" s="381"/>
      <c r="AA42" s="381"/>
      <c r="AB42" s="381"/>
      <c r="AC42" s="381"/>
      <c r="AD42" s="381"/>
      <c r="AE42" s="381"/>
      <c r="AF42" s="381"/>
      <c r="AG42" s="381"/>
      <c r="AH42" s="381"/>
      <c r="AI42" s="381"/>
      <c r="AJ42" s="381"/>
      <c r="AK42" s="381"/>
      <c r="AL42" s="381"/>
      <c r="AM42" s="381"/>
      <c r="AN42" s="381"/>
      <c r="AO42" s="381"/>
      <c r="AP42" s="69"/>
      <c r="AQ42" s="69"/>
      <c r="AR42" s="70"/>
    </row>
    <row r="43" spans="2:56" s="1" customFormat="1" ht="6.9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3.2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82">
        <f>IF(AN8= "","",AN8)</f>
        <v>43451</v>
      </c>
      <c r="AN44" s="382"/>
      <c r="AO44" s="62"/>
      <c r="AP44" s="62"/>
      <c r="AQ44" s="62"/>
      <c r="AR44" s="60"/>
    </row>
    <row r="45" spans="2:56" s="1" customFormat="1" ht="6.9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3.2">
      <c r="B46" s="40"/>
      <c r="C46" s="64" t="s">
        <v>26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 xml:space="preserve"> 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31</v>
      </c>
      <c r="AJ46" s="62"/>
      <c r="AK46" s="62"/>
      <c r="AL46" s="62"/>
      <c r="AM46" s="372" t="str">
        <f>IF(E17="","",E17)</f>
        <v xml:space="preserve"> </v>
      </c>
      <c r="AN46" s="372"/>
      <c r="AO46" s="372"/>
      <c r="AP46" s="372"/>
      <c r="AQ46" s="62"/>
      <c r="AR46" s="60"/>
      <c r="AS46" s="373" t="s">
        <v>48</v>
      </c>
      <c r="AT46" s="374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3.2">
      <c r="B47" s="40"/>
      <c r="C47" s="64" t="s">
        <v>29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75"/>
      <c r="AT47" s="376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8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77"/>
      <c r="AT48" s="378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70" t="s">
        <v>49</v>
      </c>
      <c r="D49" s="371"/>
      <c r="E49" s="371"/>
      <c r="F49" s="371"/>
      <c r="G49" s="371"/>
      <c r="H49" s="78"/>
      <c r="I49" s="379" t="s">
        <v>50</v>
      </c>
      <c r="J49" s="371"/>
      <c r="K49" s="371"/>
      <c r="L49" s="371"/>
      <c r="M49" s="371"/>
      <c r="N49" s="371"/>
      <c r="O49" s="371"/>
      <c r="P49" s="371"/>
      <c r="Q49" s="371"/>
      <c r="R49" s="371"/>
      <c r="S49" s="371"/>
      <c r="T49" s="371"/>
      <c r="U49" s="371"/>
      <c r="V49" s="371"/>
      <c r="W49" s="371"/>
      <c r="X49" s="371"/>
      <c r="Y49" s="371"/>
      <c r="Z49" s="371"/>
      <c r="AA49" s="371"/>
      <c r="AB49" s="371"/>
      <c r="AC49" s="371"/>
      <c r="AD49" s="371"/>
      <c r="AE49" s="371"/>
      <c r="AF49" s="371"/>
      <c r="AG49" s="383" t="s">
        <v>51</v>
      </c>
      <c r="AH49" s="371"/>
      <c r="AI49" s="371"/>
      <c r="AJ49" s="371"/>
      <c r="AK49" s="371"/>
      <c r="AL49" s="371"/>
      <c r="AM49" s="371"/>
      <c r="AN49" s="379" t="s">
        <v>52</v>
      </c>
      <c r="AO49" s="371"/>
      <c r="AP49" s="371"/>
      <c r="AQ49" s="79" t="s">
        <v>53</v>
      </c>
      <c r="AR49" s="60"/>
      <c r="AS49" s="80" t="s">
        <v>54</v>
      </c>
      <c r="AT49" s="81" t="s">
        <v>55</v>
      </c>
      <c r="AU49" s="81" t="s">
        <v>56</v>
      </c>
      <c r="AV49" s="81" t="s">
        <v>57</v>
      </c>
      <c r="AW49" s="81" t="s">
        <v>58</v>
      </c>
      <c r="AX49" s="81" t="s">
        <v>59</v>
      </c>
      <c r="AY49" s="81" t="s">
        <v>60</v>
      </c>
      <c r="AZ49" s="81" t="s">
        <v>61</v>
      </c>
      <c r="BA49" s="81" t="s">
        <v>62</v>
      </c>
      <c r="BB49" s="81" t="s">
        <v>63</v>
      </c>
      <c r="BC49" s="81" t="s">
        <v>64</v>
      </c>
      <c r="BD49" s="82" t="s">
        <v>65</v>
      </c>
    </row>
    <row r="50" spans="1:91" s="1" customFormat="1" ht="10.8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" customHeight="1">
      <c r="B51" s="67"/>
      <c r="C51" s="86" t="s">
        <v>66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58">
        <f>ROUND(AG52,2)</f>
        <v>0</v>
      </c>
      <c r="AH51" s="358"/>
      <c r="AI51" s="358"/>
      <c r="AJ51" s="358"/>
      <c r="AK51" s="358"/>
      <c r="AL51" s="358"/>
      <c r="AM51" s="358"/>
      <c r="AN51" s="359">
        <f t="shared" ref="AN51:AN58" si="0">SUM(AG51,AT51)</f>
        <v>0</v>
      </c>
      <c r="AO51" s="359"/>
      <c r="AP51" s="359"/>
      <c r="AQ51" s="88" t="s">
        <v>21</v>
      </c>
      <c r="AR51" s="70"/>
      <c r="AS51" s="89">
        <f>ROUND(AS52,2)</f>
        <v>0</v>
      </c>
      <c r="AT51" s="90">
        <f t="shared" ref="AT51:AT58" si="1"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67</v>
      </c>
      <c r="BT51" s="93" t="s">
        <v>68</v>
      </c>
      <c r="BU51" s="94" t="s">
        <v>69</v>
      </c>
      <c r="BV51" s="93" t="s">
        <v>70</v>
      </c>
      <c r="BW51" s="93" t="s">
        <v>7</v>
      </c>
      <c r="BX51" s="93" t="s">
        <v>71</v>
      </c>
      <c r="CL51" s="93" t="s">
        <v>21</v>
      </c>
    </row>
    <row r="52" spans="1:91" s="5" customFormat="1" ht="43.2" customHeight="1">
      <c r="B52" s="95"/>
      <c r="C52" s="96"/>
      <c r="D52" s="368" t="s">
        <v>72</v>
      </c>
      <c r="E52" s="368"/>
      <c r="F52" s="368"/>
      <c r="G52" s="368"/>
      <c r="H52" s="368"/>
      <c r="I52" s="97"/>
      <c r="J52" s="368" t="s">
        <v>73</v>
      </c>
      <c r="K52" s="368"/>
      <c r="L52" s="368"/>
      <c r="M52" s="368"/>
      <c r="N52" s="368"/>
      <c r="O52" s="368"/>
      <c r="P52" s="368"/>
      <c r="Q52" s="368"/>
      <c r="R52" s="368"/>
      <c r="S52" s="368"/>
      <c r="T52" s="368"/>
      <c r="U52" s="368"/>
      <c r="V52" s="368"/>
      <c r="W52" s="368"/>
      <c r="X52" s="368"/>
      <c r="Y52" s="368"/>
      <c r="Z52" s="368"/>
      <c r="AA52" s="368"/>
      <c r="AB52" s="368"/>
      <c r="AC52" s="368"/>
      <c r="AD52" s="368"/>
      <c r="AE52" s="368"/>
      <c r="AF52" s="368"/>
      <c r="AG52" s="357">
        <f>ROUND(SUM(AG53:AG58),2)</f>
        <v>0</v>
      </c>
      <c r="AH52" s="356"/>
      <c r="AI52" s="356"/>
      <c r="AJ52" s="356"/>
      <c r="AK52" s="356"/>
      <c r="AL52" s="356"/>
      <c r="AM52" s="356"/>
      <c r="AN52" s="355">
        <f t="shared" si="0"/>
        <v>0</v>
      </c>
      <c r="AO52" s="356"/>
      <c r="AP52" s="356"/>
      <c r="AQ52" s="98" t="s">
        <v>74</v>
      </c>
      <c r="AR52" s="99"/>
      <c r="AS52" s="100">
        <f>ROUND(SUM(AS53:AS58),2)</f>
        <v>0</v>
      </c>
      <c r="AT52" s="101">
        <f t="shared" si="1"/>
        <v>0</v>
      </c>
      <c r="AU52" s="102">
        <f>ROUND(SUM(AU53:AU58),5)</f>
        <v>0</v>
      </c>
      <c r="AV52" s="101">
        <f>ROUND(AZ52*L26,2)</f>
        <v>0</v>
      </c>
      <c r="AW52" s="101">
        <f>ROUND(BA52*L27,2)</f>
        <v>0</v>
      </c>
      <c r="AX52" s="101">
        <f>ROUND(BB52*L26,2)</f>
        <v>0</v>
      </c>
      <c r="AY52" s="101">
        <f>ROUND(BC52*L27,2)</f>
        <v>0</v>
      </c>
      <c r="AZ52" s="101">
        <f>ROUND(SUM(AZ53:AZ58),2)</f>
        <v>0</v>
      </c>
      <c r="BA52" s="101">
        <f>ROUND(SUM(BA53:BA58),2)</f>
        <v>0</v>
      </c>
      <c r="BB52" s="101">
        <f>ROUND(SUM(BB53:BB58),2)</f>
        <v>0</v>
      </c>
      <c r="BC52" s="101">
        <f>ROUND(SUM(BC53:BC58),2)</f>
        <v>0</v>
      </c>
      <c r="BD52" s="103">
        <f>ROUND(SUM(BD53:BD58),2)</f>
        <v>0</v>
      </c>
      <c r="BS52" s="104" t="s">
        <v>67</v>
      </c>
      <c r="BT52" s="104" t="s">
        <v>75</v>
      </c>
      <c r="BU52" s="104" t="s">
        <v>69</v>
      </c>
      <c r="BV52" s="104" t="s">
        <v>70</v>
      </c>
      <c r="BW52" s="104" t="s">
        <v>76</v>
      </c>
      <c r="BX52" s="104" t="s">
        <v>7</v>
      </c>
      <c r="CL52" s="104" t="s">
        <v>21</v>
      </c>
      <c r="CM52" s="104" t="s">
        <v>77</v>
      </c>
    </row>
    <row r="53" spans="1:91" s="6" customFormat="1" ht="14.4" customHeight="1">
      <c r="A53" s="105" t="s">
        <v>78</v>
      </c>
      <c r="B53" s="106"/>
      <c r="C53" s="107"/>
      <c r="D53" s="107"/>
      <c r="E53" s="369" t="s">
        <v>79</v>
      </c>
      <c r="F53" s="369"/>
      <c r="G53" s="369"/>
      <c r="H53" s="369"/>
      <c r="I53" s="369"/>
      <c r="J53" s="107"/>
      <c r="K53" s="369" t="s">
        <v>80</v>
      </c>
      <c r="L53" s="369"/>
      <c r="M53" s="369"/>
      <c r="N53" s="369"/>
      <c r="O53" s="369"/>
      <c r="P53" s="369"/>
      <c r="Q53" s="369"/>
      <c r="R53" s="369"/>
      <c r="S53" s="369"/>
      <c r="T53" s="369"/>
      <c r="U53" s="369"/>
      <c r="V53" s="369"/>
      <c r="W53" s="369"/>
      <c r="X53" s="369"/>
      <c r="Y53" s="369"/>
      <c r="Z53" s="369"/>
      <c r="AA53" s="369"/>
      <c r="AB53" s="369"/>
      <c r="AC53" s="369"/>
      <c r="AD53" s="369"/>
      <c r="AE53" s="369"/>
      <c r="AF53" s="369"/>
      <c r="AG53" s="353">
        <f>'001 - Stavební část'!J29</f>
        <v>0</v>
      </c>
      <c r="AH53" s="354"/>
      <c r="AI53" s="354"/>
      <c r="AJ53" s="354"/>
      <c r="AK53" s="354"/>
      <c r="AL53" s="354"/>
      <c r="AM53" s="354"/>
      <c r="AN53" s="353">
        <f t="shared" si="0"/>
        <v>0</v>
      </c>
      <c r="AO53" s="354"/>
      <c r="AP53" s="354"/>
      <c r="AQ53" s="108" t="s">
        <v>81</v>
      </c>
      <c r="AR53" s="109"/>
      <c r="AS53" s="110">
        <v>0</v>
      </c>
      <c r="AT53" s="111">
        <f t="shared" si="1"/>
        <v>0</v>
      </c>
      <c r="AU53" s="112">
        <f>'001 - Stavební část'!P100</f>
        <v>0</v>
      </c>
      <c r="AV53" s="111">
        <f>'001 - Stavební část'!J32</f>
        <v>0</v>
      </c>
      <c r="AW53" s="111">
        <f>'001 - Stavební část'!J33</f>
        <v>0</v>
      </c>
      <c r="AX53" s="111">
        <f>'001 - Stavební část'!J34</f>
        <v>0</v>
      </c>
      <c r="AY53" s="111">
        <f>'001 - Stavební část'!J35</f>
        <v>0</v>
      </c>
      <c r="AZ53" s="111">
        <f>'001 - Stavební část'!F32</f>
        <v>0</v>
      </c>
      <c r="BA53" s="111">
        <f>'001 - Stavební část'!F33</f>
        <v>0</v>
      </c>
      <c r="BB53" s="111">
        <f>'001 - Stavební část'!F34</f>
        <v>0</v>
      </c>
      <c r="BC53" s="111">
        <f>'001 - Stavební část'!F35</f>
        <v>0</v>
      </c>
      <c r="BD53" s="113">
        <f>'001 - Stavební část'!F36</f>
        <v>0</v>
      </c>
      <c r="BT53" s="114" t="s">
        <v>77</v>
      </c>
      <c r="BV53" s="114" t="s">
        <v>70</v>
      </c>
      <c r="BW53" s="114" t="s">
        <v>82</v>
      </c>
      <c r="BX53" s="114" t="s">
        <v>76</v>
      </c>
      <c r="CL53" s="114" t="s">
        <v>21</v>
      </c>
    </row>
    <row r="54" spans="1:91" s="6" customFormat="1" ht="14.4" customHeight="1">
      <c r="A54" s="105" t="s">
        <v>78</v>
      </c>
      <c r="B54" s="106"/>
      <c r="C54" s="107"/>
      <c r="D54" s="107"/>
      <c r="E54" s="369" t="s">
        <v>83</v>
      </c>
      <c r="F54" s="369"/>
      <c r="G54" s="369"/>
      <c r="H54" s="369"/>
      <c r="I54" s="369"/>
      <c r="J54" s="107"/>
      <c r="K54" s="369" t="s">
        <v>84</v>
      </c>
      <c r="L54" s="369"/>
      <c r="M54" s="369"/>
      <c r="N54" s="369"/>
      <c r="O54" s="369"/>
      <c r="P54" s="369"/>
      <c r="Q54" s="369"/>
      <c r="R54" s="369"/>
      <c r="S54" s="369"/>
      <c r="T54" s="369"/>
      <c r="U54" s="369"/>
      <c r="V54" s="369"/>
      <c r="W54" s="369"/>
      <c r="X54" s="369"/>
      <c r="Y54" s="369"/>
      <c r="Z54" s="369"/>
      <c r="AA54" s="369"/>
      <c r="AB54" s="369"/>
      <c r="AC54" s="369"/>
      <c r="AD54" s="369"/>
      <c r="AE54" s="369"/>
      <c r="AF54" s="369"/>
      <c r="AG54" s="353">
        <f>'002 - ZTI'!J29</f>
        <v>0</v>
      </c>
      <c r="AH54" s="354"/>
      <c r="AI54" s="354"/>
      <c r="AJ54" s="354"/>
      <c r="AK54" s="354"/>
      <c r="AL54" s="354"/>
      <c r="AM54" s="354"/>
      <c r="AN54" s="353">
        <f t="shared" si="0"/>
        <v>0</v>
      </c>
      <c r="AO54" s="354"/>
      <c r="AP54" s="354"/>
      <c r="AQ54" s="108" t="s">
        <v>81</v>
      </c>
      <c r="AR54" s="109"/>
      <c r="AS54" s="110">
        <v>0</v>
      </c>
      <c r="AT54" s="111">
        <f t="shared" si="1"/>
        <v>0</v>
      </c>
      <c r="AU54" s="112">
        <f>'002 - ZTI'!P89</f>
        <v>0</v>
      </c>
      <c r="AV54" s="111">
        <f>'002 - ZTI'!J32</f>
        <v>0</v>
      </c>
      <c r="AW54" s="111">
        <f>'002 - ZTI'!J33</f>
        <v>0</v>
      </c>
      <c r="AX54" s="111">
        <f>'002 - ZTI'!J34</f>
        <v>0</v>
      </c>
      <c r="AY54" s="111">
        <f>'002 - ZTI'!J35</f>
        <v>0</v>
      </c>
      <c r="AZ54" s="111">
        <f>'002 - ZTI'!F32</f>
        <v>0</v>
      </c>
      <c r="BA54" s="111">
        <f>'002 - ZTI'!F33</f>
        <v>0</v>
      </c>
      <c r="BB54" s="111">
        <f>'002 - ZTI'!F34</f>
        <v>0</v>
      </c>
      <c r="BC54" s="111">
        <f>'002 - ZTI'!F35</f>
        <v>0</v>
      </c>
      <c r="BD54" s="113">
        <f>'002 - ZTI'!F36</f>
        <v>0</v>
      </c>
      <c r="BT54" s="114" t="s">
        <v>77</v>
      </c>
      <c r="BV54" s="114" t="s">
        <v>70</v>
      </c>
      <c r="BW54" s="114" t="s">
        <v>85</v>
      </c>
      <c r="BX54" s="114" t="s">
        <v>76</v>
      </c>
      <c r="CL54" s="114" t="s">
        <v>21</v>
      </c>
    </row>
    <row r="55" spans="1:91" s="6" customFormat="1" ht="14.4" customHeight="1">
      <c r="A55" s="105" t="s">
        <v>78</v>
      </c>
      <c r="B55" s="106"/>
      <c r="C55" s="107"/>
      <c r="D55" s="107"/>
      <c r="E55" s="369" t="s">
        <v>86</v>
      </c>
      <c r="F55" s="369"/>
      <c r="G55" s="369"/>
      <c r="H55" s="369"/>
      <c r="I55" s="369"/>
      <c r="J55" s="107"/>
      <c r="K55" s="369" t="s">
        <v>87</v>
      </c>
      <c r="L55" s="369"/>
      <c r="M55" s="369"/>
      <c r="N55" s="369"/>
      <c r="O55" s="369"/>
      <c r="P55" s="369"/>
      <c r="Q55" s="369"/>
      <c r="R55" s="369"/>
      <c r="S55" s="369"/>
      <c r="T55" s="369"/>
      <c r="U55" s="369"/>
      <c r="V55" s="369"/>
      <c r="W55" s="369"/>
      <c r="X55" s="369"/>
      <c r="Y55" s="369"/>
      <c r="Z55" s="369"/>
      <c r="AA55" s="369"/>
      <c r="AB55" s="369"/>
      <c r="AC55" s="369"/>
      <c r="AD55" s="369"/>
      <c r="AE55" s="369"/>
      <c r="AF55" s="369"/>
      <c r="AG55" s="353">
        <f>'003 - Plynoinstalace'!J29</f>
        <v>0</v>
      </c>
      <c r="AH55" s="354"/>
      <c r="AI55" s="354"/>
      <c r="AJ55" s="354"/>
      <c r="AK55" s="354"/>
      <c r="AL55" s="354"/>
      <c r="AM55" s="354"/>
      <c r="AN55" s="353">
        <f t="shared" si="0"/>
        <v>0</v>
      </c>
      <c r="AO55" s="354"/>
      <c r="AP55" s="354"/>
      <c r="AQ55" s="108" t="s">
        <v>81</v>
      </c>
      <c r="AR55" s="109"/>
      <c r="AS55" s="110">
        <v>0</v>
      </c>
      <c r="AT55" s="111">
        <f t="shared" si="1"/>
        <v>0</v>
      </c>
      <c r="AU55" s="112">
        <f>'003 - Plynoinstalace'!P87</f>
        <v>0</v>
      </c>
      <c r="AV55" s="111">
        <f>'003 - Plynoinstalace'!J32</f>
        <v>0</v>
      </c>
      <c r="AW55" s="111">
        <f>'003 - Plynoinstalace'!J33</f>
        <v>0</v>
      </c>
      <c r="AX55" s="111">
        <f>'003 - Plynoinstalace'!J34</f>
        <v>0</v>
      </c>
      <c r="AY55" s="111">
        <f>'003 - Plynoinstalace'!J35</f>
        <v>0</v>
      </c>
      <c r="AZ55" s="111">
        <f>'003 - Plynoinstalace'!F32</f>
        <v>0</v>
      </c>
      <c r="BA55" s="111">
        <f>'003 - Plynoinstalace'!F33</f>
        <v>0</v>
      </c>
      <c r="BB55" s="111">
        <f>'003 - Plynoinstalace'!F34</f>
        <v>0</v>
      </c>
      <c r="BC55" s="111">
        <f>'003 - Plynoinstalace'!F35</f>
        <v>0</v>
      </c>
      <c r="BD55" s="113">
        <f>'003 - Plynoinstalace'!F36</f>
        <v>0</v>
      </c>
      <c r="BT55" s="114" t="s">
        <v>77</v>
      </c>
      <c r="BV55" s="114" t="s">
        <v>70</v>
      </c>
      <c r="BW55" s="114" t="s">
        <v>88</v>
      </c>
      <c r="BX55" s="114" t="s">
        <v>76</v>
      </c>
      <c r="CL55" s="114" t="s">
        <v>21</v>
      </c>
    </row>
    <row r="56" spans="1:91" s="6" customFormat="1" ht="14.4" customHeight="1">
      <c r="A56" s="105" t="s">
        <v>78</v>
      </c>
      <c r="B56" s="106"/>
      <c r="C56" s="107"/>
      <c r="D56" s="107"/>
      <c r="E56" s="369" t="s">
        <v>89</v>
      </c>
      <c r="F56" s="369"/>
      <c r="G56" s="369"/>
      <c r="H56" s="369"/>
      <c r="I56" s="369"/>
      <c r="J56" s="107"/>
      <c r="K56" s="369" t="s">
        <v>90</v>
      </c>
      <c r="L56" s="369"/>
      <c r="M56" s="369"/>
      <c r="N56" s="369"/>
      <c r="O56" s="369"/>
      <c r="P56" s="369"/>
      <c r="Q56" s="369"/>
      <c r="R56" s="369"/>
      <c r="S56" s="369"/>
      <c r="T56" s="369"/>
      <c r="U56" s="369"/>
      <c r="V56" s="369"/>
      <c r="W56" s="369"/>
      <c r="X56" s="369"/>
      <c r="Y56" s="369"/>
      <c r="Z56" s="369"/>
      <c r="AA56" s="369"/>
      <c r="AB56" s="369"/>
      <c r="AC56" s="369"/>
      <c r="AD56" s="369"/>
      <c r="AE56" s="369"/>
      <c r="AF56" s="369"/>
      <c r="AG56" s="353">
        <f>'004 - VZT'!J29</f>
        <v>0</v>
      </c>
      <c r="AH56" s="354"/>
      <c r="AI56" s="354"/>
      <c r="AJ56" s="354"/>
      <c r="AK56" s="354"/>
      <c r="AL56" s="354"/>
      <c r="AM56" s="354"/>
      <c r="AN56" s="353">
        <f t="shared" si="0"/>
        <v>0</v>
      </c>
      <c r="AO56" s="354"/>
      <c r="AP56" s="354"/>
      <c r="AQ56" s="108" t="s">
        <v>81</v>
      </c>
      <c r="AR56" s="109"/>
      <c r="AS56" s="110">
        <v>0</v>
      </c>
      <c r="AT56" s="111">
        <f t="shared" si="1"/>
        <v>0</v>
      </c>
      <c r="AU56" s="112">
        <f>'004 - VZT'!P86</f>
        <v>0</v>
      </c>
      <c r="AV56" s="111">
        <f>'004 - VZT'!J32</f>
        <v>0</v>
      </c>
      <c r="AW56" s="111">
        <f>'004 - VZT'!J33</f>
        <v>0</v>
      </c>
      <c r="AX56" s="111">
        <f>'004 - VZT'!J34</f>
        <v>0</v>
      </c>
      <c r="AY56" s="111">
        <f>'004 - VZT'!J35</f>
        <v>0</v>
      </c>
      <c r="AZ56" s="111">
        <f>'004 - VZT'!F32</f>
        <v>0</v>
      </c>
      <c r="BA56" s="111">
        <f>'004 - VZT'!F33</f>
        <v>0</v>
      </c>
      <c r="BB56" s="111">
        <f>'004 - VZT'!F34</f>
        <v>0</v>
      </c>
      <c r="BC56" s="111">
        <f>'004 - VZT'!F35</f>
        <v>0</v>
      </c>
      <c r="BD56" s="113">
        <f>'004 - VZT'!F36</f>
        <v>0</v>
      </c>
      <c r="BT56" s="114" t="s">
        <v>77</v>
      </c>
      <c r="BV56" s="114" t="s">
        <v>70</v>
      </c>
      <c r="BW56" s="114" t="s">
        <v>91</v>
      </c>
      <c r="BX56" s="114" t="s">
        <v>76</v>
      </c>
      <c r="CL56" s="114" t="s">
        <v>21</v>
      </c>
    </row>
    <row r="57" spans="1:91" s="6" customFormat="1" ht="14.4" customHeight="1">
      <c r="A57" s="105" t="s">
        <v>78</v>
      </c>
      <c r="B57" s="106"/>
      <c r="C57" s="107"/>
      <c r="D57" s="107"/>
      <c r="E57" s="369" t="s">
        <v>92</v>
      </c>
      <c r="F57" s="369"/>
      <c r="G57" s="369"/>
      <c r="H57" s="369"/>
      <c r="I57" s="369"/>
      <c r="J57" s="107"/>
      <c r="K57" s="369" t="s">
        <v>93</v>
      </c>
      <c r="L57" s="369"/>
      <c r="M57" s="369"/>
      <c r="N57" s="369"/>
      <c r="O57" s="369"/>
      <c r="P57" s="369"/>
      <c r="Q57" s="369"/>
      <c r="R57" s="369"/>
      <c r="S57" s="369"/>
      <c r="T57" s="369"/>
      <c r="U57" s="369"/>
      <c r="V57" s="369"/>
      <c r="W57" s="369"/>
      <c r="X57" s="369"/>
      <c r="Y57" s="369"/>
      <c r="Z57" s="369"/>
      <c r="AA57" s="369"/>
      <c r="AB57" s="369"/>
      <c r="AC57" s="369"/>
      <c r="AD57" s="369"/>
      <c r="AE57" s="369"/>
      <c r="AF57" s="369"/>
      <c r="AG57" s="353">
        <f>'005 - Elektroinstalace'!J29</f>
        <v>0</v>
      </c>
      <c r="AH57" s="354"/>
      <c r="AI57" s="354"/>
      <c r="AJ57" s="354"/>
      <c r="AK57" s="354"/>
      <c r="AL57" s="354"/>
      <c r="AM57" s="354"/>
      <c r="AN57" s="353">
        <f t="shared" si="0"/>
        <v>0</v>
      </c>
      <c r="AO57" s="354"/>
      <c r="AP57" s="354"/>
      <c r="AQ57" s="108" t="s">
        <v>81</v>
      </c>
      <c r="AR57" s="109"/>
      <c r="AS57" s="110">
        <v>0</v>
      </c>
      <c r="AT57" s="111">
        <f t="shared" si="1"/>
        <v>0</v>
      </c>
      <c r="AU57" s="112">
        <f>'005 - Elektroinstalace'!P84</f>
        <v>0</v>
      </c>
      <c r="AV57" s="111">
        <f>'005 - Elektroinstalace'!J32</f>
        <v>0</v>
      </c>
      <c r="AW57" s="111">
        <f>'005 - Elektroinstalace'!J33</f>
        <v>0</v>
      </c>
      <c r="AX57" s="111">
        <f>'005 - Elektroinstalace'!J34</f>
        <v>0</v>
      </c>
      <c r="AY57" s="111">
        <f>'005 - Elektroinstalace'!J35</f>
        <v>0</v>
      </c>
      <c r="AZ57" s="111">
        <f>'005 - Elektroinstalace'!F32</f>
        <v>0</v>
      </c>
      <c r="BA57" s="111">
        <f>'005 - Elektroinstalace'!F33</f>
        <v>0</v>
      </c>
      <c r="BB57" s="111">
        <f>'005 - Elektroinstalace'!F34</f>
        <v>0</v>
      </c>
      <c r="BC57" s="111">
        <f>'005 - Elektroinstalace'!F35</f>
        <v>0</v>
      </c>
      <c r="BD57" s="113">
        <f>'005 - Elektroinstalace'!F36</f>
        <v>0</v>
      </c>
      <c r="BT57" s="114" t="s">
        <v>77</v>
      </c>
      <c r="BV57" s="114" t="s">
        <v>70</v>
      </c>
      <c r="BW57" s="114" t="s">
        <v>94</v>
      </c>
      <c r="BX57" s="114" t="s">
        <v>76</v>
      </c>
      <c r="CL57" s="114" t="s">
        <v>21</v>
      </c>
    </row>
    <row r="58" spans="1:91" s="6" customFormat="1" ht="14.4" customHeight="1">
      <c r="A58" s="105" t="s">
        <v>78</v>
      </c>
      <c r="B58" s="106"/>
      <c r="C58" s="107"/>
      <c r="D58" s="107"/>
      <c r="E58" s="369" t="s">
        <v>95</v>
      </c>
      <c r="F58" s="369"/>
      <c r="G58" s="369"/>
      <c r="H58" s="369"/>
      <c r="I58" s="369"/>
      <c r="J58" s="107"/>
      <c r="K58" s="369" t="s">
        <v>96</v>
      </c>
      <c r="L58" s="369"/>
      <c r="M58" s="369"/>
      <c r="N58" s="369"/>
      <c r="O58" s="369"/>
      <c r="P58" s="369"/>
      <c r="Q58" s="369"/>
      <c r="R58" s="369"/>
      <c r="S58" s="369"/>
      <c r="T58" s="369"/>
      <c r="U58" s="369"/>
      <c r="V58" s="369"/>
      <c r="W58" s="369"/>
      <c r="X58" s="369"/>
      <c r="Y58" s="369"/>
      <c r="Z58" s="369"/>
      <c r="AA58" s="369"/>
      <c r="AB58" s="369"/>
      <c r="AC58" s="369"/>
      <c r="AD58" s="369"/>
      <c r="AE58" s="369"/>
      <c r="AF58" s="369"/>
      <c r="AG58" s="353">
        <f>'90 - Vedlejší rozpočtové ...'!J29</f>
        <v>0</v>
      </c>
      <c r="AH58" s="354"/>
      <c r="AI58" s="354"/>
      <c r="AJ58" s="354"/>
      <c r="AK58" s="354"/>
      <c r="AL58" s="354"/>
      <c r="AM58" s="354"/>
      <c r="AN58" s="353">
        <f t="shared" si="0"/>
        <v>0</v>
      </c>
      <c r="AO58" s="354"/>
      <c r="AP58" s="354"/>
      <c r="AQ58" s="108" t="s">
        <v>81</v>
      </c>
      <c r="AR58" s="109"/>
      <c r="AS58" s="115">
        <v>0</v>
      </c>
      <c r="AT58" s="116">
        <f t="shared" si="1"/>
        <v>0</v>
      </c>
      <c r="AU58" s="117">
        <f>'90 - Vedlejší rozpočtové ...'!P84</f>
        <v>0</v>
      </c>
      <c r="AV58" s="116">
        <f>'90 - Vedlejší rozpočtové ...'!J32</f>
        <v>0</v>
      </c>
      <c r="AW58" s="116">
        <f>'90 - Vedlejší rozpočtové ...'!J33</f>
        <v>0</v>
      </c>
      <c r="AX58" s="116">
        <f>'90 - Vedlejší rozpočtové ...'!J34</f>
        <v>0</v>
      </c>
      <c r="AY58" s="116">
        <f>'90 - Vedlejší rozpočtové ...'!J35</f>
        <v>0</v>
      </c>
      <c r="AZ58" s="116">
        <f>'90 - Vedlejší rozpočtové ...'!F32</f>
        <v>0</v>
      </c>
      <c r="BA58" s="116">
        <f>'90 - Vedlejší rozpočtové ...'!F33</f>
        <v>0</v>
      </c>
      <c r="BB58" s="116">
        <f>'90 - Vedlejší rozpočtové ...'!F34</f>
        <v>0</v>
      </c>
      <c r="BC58" s="116">
        <f>'90 - Vedlejší rozpočtové ...'!F35</f>
        <v>0</v>
      </c>
      <c r="BD58" s="118">
        <f>'90 - Vedlejší rozpočtové ...'!F36</f>
        <v>0</v>
      </c>
      <c r="BT58" s="114" t="s">
        <v>77</v>
      </c>
      <c r="BV58" s="114" t="s">
        <v>70</v>
      </c>
      <c r="BW58" s="114" t="s">
        <v>97</v>
      </c>
      <c r="BX58" s="114" t="s">
        <v>76</v>
      </c>
      <c r="CL58" s="114" t="s">
        <v>21</v>
      </c>
    </row>
    <row r="59" spans="1:91" s="1" customFormat="1" ht="30" customHeight="1">
      <c r="B59" s="40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0"/>
    </row>
    <row r="60" spans="1:91" s="1" customFormat="1" ht="6.9" customHeight="1"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60"/>
    </row>
  </sheetData>
  <sheetProtection algorithmName="SHA-512" hashValue="+Gr5gYlHI+SoFZphbZrk7QzXG6V/dcGKQnho/QUnIA7rxxkrevW0BSB8EONJ1mgqdMirjBaDMKVh5n65oKtEJA==" saltValue="p8+xEnPOg7owvtGmDrcBrK/2gkkSxi37toH1wu83pPgQal0D9F2rRLnbOCxJTlhqb6t+gb00UHqdAtxEdANa+A==" spinCount="100000" sheet="1" objects="1" scenarios="1" formatColumns="0" formatRows="0"/>
  <mergeCells count="65">
    <mergeCell ref="AS46:AT48"/>
    <mergeCell ref="AN49:AP49"/>
    <mergeCell ref="L42:AO42"/>
    <mergeCell ref="AM44:AN44"/>
    <mergeCell ref="I49:AF49"/>
    <mergeCell ref="AG49:AM49"/>
    <mergeCell ref="K6:AO6"/>
    <mergeCell ref="J52:AF52"/>
    <mergeCell ref="W29:AE29"/>
    <mergeCell ref="AK29:AO29"/>
    <mergeCell ref="E58:I58"/>
    <mergeCell ref="C49:G49"/>
    <mergeCell ref="D52:H52"/>
    <mergeCell ref="E53:I53"/>
    <mergeCell ref="E54:I54"/>
    <mergeCell ref="E55:I55"/>
    <mergeCell ref="E56:I56"/>
    <mergeCell ref="E57:I57"/>
    <mergeCell ref="AM46:AP46"/>
    <mergeCell ref="K53:AF53"/>
    <mergeCell ref="K54:AF54"/>
    <mergeCell ref="K55:AF55"/>
    <mergeCell ref="W26:AE26"/>
    <mergeCell ref="AK26:AO26"/>
    <mergeCell ref="L27:O27"/>
    <mergeCell ref="W27:AE27"/>
    <mergeCell ref="AK27:AO27"/>
    <mergeCell ref="AN58:AP58"/>
    <mergeCell ref="AG58:AM58"/>
    <mergeCell ref="AG51:AM51"/>
    <mergeCell ref="AN51:AP51"/>
    <mergeCell ref="L29:O29"/>
    <mergeCell ref="L30:O30"/>
    <mergeCell ref="AK30:AO30"/>
    <mergeCell ref="K56:AF56"/>
    <mergeCell ref="K57:AF57"/>
    <mergeCell ref="K58:AF58"/>
    <mergeCell ref="AN57:AP57"/>
    <mergeCell ref="AN53:AP53"/>
    <mergeCell ref="AN52:AP52"/>
    <mergeCell ref="AG52:AM52"/>
    <mergeCell ref="AG53:AM53"/>
    <mergeCell ref="AN54:AP54"/>
    <mergeCell ref="AG54:AM54"/>
    <mergeCell ref="AN55:AP55"/>
    <mergeCell ref="AG55:AM55"/>
    <mergeCell ref="AN56:AP56"/>
    <mergeCell ref="AG56:AM56"/>
    <mergeCell ref="AG57:AM57"/>
    <mergeCell ref="BE5:BE32"/>
    <mergeCell ref="W30:AE30"/>
    <mergeCell ref="X32:AB32"/>
    <mergeCell ref="AK32:AO32"/>
    <mergeCell ref="AR2:BE2"/>
    <mergeCell ref="K5:AO5"/>
    <mergeCell ref="W28:AE28"/>
    <mergeCell ref="AK28:AO28"/>
    <mergeCell ref="L28:O28"/>
    <mergeCell ref="E14:AJ14"/>
    <mergeCell ref="E20:AN20"/>
    <mergeCell ref="AK23:AO23"/>
    <mergeCell ref="L25:O25"/>
    <mergeCell ref="W25:AE25"/>
    <mergeCell ref="AK25:AO25"/>
    <mergeCell ref="L26:O26"/>
  </mergeCells>
  <hyperlinks>
    <hyperlink ref="K1:S1" location="C2" display="1) Rekapitulace stavby"/>
    <hyperlink ref="W1:AI1" location="C51" display="2) Rekapitulace objektů stavby a soupisů prací"/>
    <hyperlink ref="A53" location="'001 - Stavební část'!C2" display="/"/>
    <hyperlink ref="A54" location="'002 - ZTI'!C2" display="/"/>
    <hyperlink ref="A55" location="'003 - Plynoinstalace'!C2" display="/"/>
    <hyperlink ref="A56" location="'004 - VZT'!C2" display="/"/>
    <hyperlink ref="A57" location="'005 - Elektroinstalace'!C2" display="/"/>
    <hyperlink ref="A58" location="'90 - Vedlejší rozpočtové 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13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19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1"/>
      <c r="B1" s="120"/>
      <c r="C1" s="120"/>
      <c r="D1" s="121" t="s">
        <v>1</v>
      </c>
      <c r="E1" s="120"/>
      <c r="F1" s="122" t="s">
        <v>98</v>
      </c>
      <c r="G1" s="392" t="s">
        <v>99</v>
      </c>
      <c r="H1" s="392"/>
      <c r="I1" s="123"/>
      <c r="J1" s="122" t="s">
        <v>100</v>
      </c>
      <c r="K1" s="121" t="s">
        <v>101</v>
      </c>
      <c r="L1" s="122" t="s">
        <v>102</v>
      </c>
      <c r="M1" s="122"/>
      <c r="N1" s="122"/>
      <c r="O1" s="122"/>
      <c r="P1" s="122"/>
      <c r="Q1" s="122"/>
      <c r="R1" s="122"/>
      <c r="S1" s="122"/>
      <c r="T1" s="12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4" t="s">
        <v>82</v>
      </c>
    </row>
    <row r="3" spans="1:70" ht="6.9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77</v>
      </c>
    </row>
    <row r="4" spans="1:70" ht="36.9" customHeight="1">
      <c r="B4" s="28"/>
      <c r="C4" s="29"/>
      <c r="D4" s="30" t="s">
        <v>103</v>
      </c>
      <c r="E4" s="29"/>
      <c r="F4" s="29"/>
      <c r="G4" s="29"/>
      <c r="H4" s="29"/>
      <c r="I4" s="125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5"/>
      <c r="J6" s="29"/>
      <c r="K6" s="31"/>
    </row>
    <row r="7" spans="1:70" ht="14.4" customHeight="1">
      <c r="B7" s="28"/>
      <c r="C7" s="29"/>
      <c r="D7" s="29"/>
      <c r="E7" s="384" t="str">
        <f>'Rekapitulace stavby'!K6</f>
        <v>Mendelova univerzita v Brně, Zemědělská 1665/1</v>
      </c>
      <c r="F7" s="385"/>
      <c r="G7" s="385"/>
      <c r="H7" s="385"/>
      <c r="I7" s="125"/>
      <c r="J7" s="29"/>
      <c r="K7" s="31"/>
    </row>
    <row r="8" spans="1:70" ht="13.2">
      <c r="B8" s="28"/>
      <c r="C8" s="29"/>
      <c r="D8" s="37" t="s">
        <v>104</v>
      </c>
      <c r="E8" s="29"/>
      <c r="F8" s="29"/>
      <c r="G8" s="29"/>
      <c r="H8" s="29"/>
      <c r="I8" s="125"/>
      <c r="J8" s="29"/>
      <c r="K8" s="31"/>
    </row>
    <row r="9" spans="1:70" s="1" customFormat="1" ht="14.4" customHeight="1">
      <c r="B9" s="40"/>
      <c r="C9" s="41"/>
      <c r="D9" s="41"/>
      <c r="E9" s="384" t="s">
        <v>105</v>
      </c>
      <c r="F9" s="386"/>
      <c r="G9" s="386"/>
      <c r="H9" s="386"/>
      <c r="I9" s="126"/>
      <c r="J9" s="41"/>
      <c r="K9" s="44"/>
    </row>
    <row r="10" spans="1:70" s="1" customFormat="1" ht="13.2">
      <c r="B10" s="40"/>
      <c r="C10" s="41"/>
      <c r="D10" s="37" t="s">
        <v>106</v>
      </c>
      <c r="E10" s="41"/>
      <c r="F10" s="41"/>
      <c r="G10" s="41"/>
      <c r="H10" s="41"/>
      <c r="I10" s="126"/>
      <c r="J10" s="41"/>
      <c r="K10" s="44"/>
    </row>
    <row r="11" spans="1:70" s="1" customFormat="1" ht="36.9" customHeight="1">
      <c r="B11" s="40"/>
      <c r="C11" s="41"/>
      <c r="D11" s="41"/>
      <c r="E11" s="387" t="s">
        <v>107</v>
      </c>
      <c r="F11" s="386"/>
      <c r="G11" s="386"/>
      <c r="H11" s="386"/>
      <c r="I11" s="126"/>
      <c r="J11" s="41"/>
      <c r="K11" s="44"/>
    </row>
    <row r="12" spans="1:70" s="1" customFormat="1" ht="12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" customHeight="1">
      <c r="B13" s="40"/>
      <c r="C13" s="41"/>
      <c r="D13" s="37" t="s">
        <v>20</v>
      </c>
      <c r="E13" s="41"/>
      <c r="F13" s="35" t="s">
        <v>21</v>
      </c>
      <c r="G13" s="41"/>
      <c r="H13" s="41"/>
      <c r="I13" s="127" t="s">
        <v>22</v>
      </c>
      <c r="J13" s="35" t="s">
        <v>21</v>
      </c>
      <c r="K13" s="44"/>
    </row>
    <row r="14" spans="1:70" s="1" customFormat="1" ht="14.4" customHeight="1">
      <c r="B14" s="40"/>
      <c r="C14" s="41"/>
      <c r="D14" s="37" t="s">
        <v>23</v>
      </c>
      <c r="E14" s="41"/>
      <c r="F14" s="35" t="s">
        <v>24</v>
      </c>
      <c r="G14" s="41"/>
      <c r="H14" s="41"/>
      <c r="I14" s="127" t="s">
        <v>25</v>
      </c>
      <c r="J14" s="128">
        <f>'Rekapitulace stavby'!AN8</f>
        <v>43451</v>
      </c>
      <c r="K14" s="44"/>
    </row>
    <row r="15" spans="1:70" s="1" customFormat="1" ht="10.8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" customHeight="1">
      <c r="B16" s="40"/>
      <c r="C16" s="41"/>
      <c r="D16" s="37" t="s">
        <v>26</v>
      </c>
      <c r="E16" s="41"/>
      <c r="F16" s="41"/>
      <c r="G16" s="41"/>
      <c r="H16" s="41"/>
      <c r="I16" s="127" t="s">
        <v>27</v>
      </c>
      <c r="J16" s="35" t="str">
        <f>IF('Rekapitulace stavby'!AN10="","",'Rekapitulace stavby'!AN10)</f>
        <v/>
      </c>
      <c r="K16" s="44"/>
    </row>
    <row r="17" spans="2:11" s="1" customFormat="1" ht="18" customHeight="1">
      <c r="B17" s="40"/>
      <c r="C17" s="41"/>
      <c r="D17" s="41"/>
      <c r="E17" s="35" t="str">
        <f>IF('Rekapitulace stavby'!E11="","",'Rekapitulace stavby'!E11)</f>
        <v xml:space="preserve"> </v>
      </c>
      <c r="F17" s="41"/>
      <c r="G17" s="41"/>
      <c r="H17" s="41"/>
      <c r="I17" s="127" t="s">
        <v>28</v>
      </c>
      <c r="J17" s="35" t="str">
        <f>IF('Rekapitulace stavby'!AN11="","",'Rekapitulace stavby'!AN11)</f>
        <v/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" customHeight="1">
      <c r="B19" s="40"/>
      <c r="C19" s="41"/>
      <c r="D19" s="37" t="s">
        <v>29</v>
      </c>
      <c r="E19" s="41"/>
      <c r="F19" s="41"/>
      <c r="G19" s="41"/>
      <c r="H19" s="41"/>
      <c r="I19" s="127" t="s">
        <v>27</v>
      </c>
      <c r="J19" s="35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5" t="str">
        <f>IF('Rekapitulace stavby'!E14="Vyplň údaj","",IF('Rekapitulace stavby'!E14="","",'Rekapitulace stavby'!E14))</f>
        <v/>
      </c>
      <c r="F20" s="41"/>
      <c r="G20" s="41"/>
      <c r="H20" s="41"/>
      <c r="I20" s="127" t="s">
        <v>28</v>
      </c>
      <c r="J20" s="35" t="str">
        <f>IF('Rekapitulace stavby'!AN14="Vyplň údaj","",IF('Rekapitulace stavby'!AN14="","",'Rekapitulace stavby'!AN14))</f>
        <v/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" customHeight="1">
      <c r="B22" s="40"/>
      <c r="C22" s="41"/>
      <c r="D22" s="37" t="s">
        <v>31</v>
      </c>
      <c r="E22" s="41"/>
      <c r="F22" s="41"/>
      <c r="G22" s="41"/>
      <c r="H22" s="41"/>
      <c r="I22" s="127" t="s">
        <v>27</v>
      </c>
      <c r="J22" s="35" t="str">
        <f>IF('Rekapitulace stavby'!AN16="","",'Rekapitulace stavby'!AN16)</f>
        <v/>
      </c>
      <c r="K22" s="44"/>
    </row>
    <row r="23" spans="2:11" s="1" customFormat="1" ht="18" customHeight="1">
      <c r="B23" s="40"/>
      <c r="C23" s="41"/>
      <c r="D23" s="41"/>
      <c r="E23" s="35" t="str">
        <f>IF('Rekapitulace stavby'!E17="","",'Rekapitulace stavby'!E17)</f>
        <v xml:space="preserve"> </v>
      </c>
      <c r="F23" s="41"/>
      <c r="G23" s="41"/>
      <c r="H23" s="41"/>
      <c r="I23" s="127" t="s">
        <v>28</v>
      </c>
      <c r="J23" s="35" t="str">
        <f>IF('Rekapitulace stavby'!AN17="","",'Rekapitulace stavby'!AN17)</f>
        <v/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" customHeight="1">
      <c r="B25" s="40"/>
      <c r="C25" s="41"/>
      <c r="D25" s="37" t="s">
        <v>33</v>
      </c>
      <c r="E25" s="41"/>
      <c r="F25" s="41"/>
      <c r="G25" s="41"/>
      <c r="H25" s="41"/>
      <c r="I25" s="126"/>
      <c r="J25" s="41"/>
      <c r="K25" s="44"/>
    </row>
    <row r="26" spans="2:11" s="7" customFormat="1" ht="14.4" customHeight="1">
      <c r="B26" s="129"/>
      <c r="C26" s="130"/>
      <c r="D26" s="130"/>
      <c r="E26" s="363" t="s">
        <v>21</v>
      </c>
      <c r="F26" s="363"/>
      <c r="G26" s="363"/>
      <c r="H26" s="363"/>
      <c r="I26" s="131"/>
      <c r="J26" s="130"/>
      <c r="K26" s="132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34</v>
      </c>
      <c r="E29" s="41"/>
      <c r="F29" s="41"/>
      <c r="G29" s="41"/>
      <c r="H29" s="41"/>
      <c r="I29" s="126"/>
      <c r="J29" s="136">
        <f>ROUND(J100,2)</f>
        <v>0</v>
      </c>
      <c r="K29" s="44"/>
    </row>
    <row r="30" spans="2:11" s="1" customFormat="1" ht="6.9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" customHeight="1">
      <c r="B31" s="40"/>
      <c r="C31" s="41"/>
      <c r="D31" s="41"/>
      <c r="E31" s="41"/>
      <c r="F31" s="45" t="s">
        <v>36</v>
      </c>
      <c r="G31" s="41"/>
      <c r="H31" s="41"/>
      <c r="I31" s="137" t="s">
        <v>35</v>
      </c>
      <c r="J31" s="45" t="s">
        <v>37</v>
      </c>
      <c r="K31" s="44"/>
    </row>
    <row r="32" spans="2:11" s="1" customFormat="1" ht="14.4" customHeight="1">
      <c r="B32" s="40"/>
      <c r="C32" s="41"/>
      <c r="D32" s="48" t="s">
        <v>38</v>
      </c>
      <c r="E32" s="48" t="s">
        <v>39</v>
      </c>
      <c r="F32" s="138">
        <f>ROUND(SUM(BE100:BE312), 2)</f>
        <v>0</v>
      </c>
      <c r="G32" s="41"/>
      <c r="H32" s="41"/>
      <c r="I32" s="139">
        <v>0.21</v>
      </c>
      <c r="J32" s="138">
        <f>ROUND(ROUND((SUM(BE100:BE312)), 2)*I32, 2)</f>
        <v>0</v>
      </c>
      <c r="K32" s="44"/>
    </row>
    <row r="33" spans="2:11" s="1" customFormat="1" ht="14.4" customHeight="1">
      <c r="B33" s="40"/>
      <c r="C33" s="41"/>
      <c r="D33" s="41"/>
      <c r="E33" s="48" t="s">
        <v>40</v>
      </c>
      <c r="F33" s="138">
        <f>ROUND(SUM(BF100:BF312), 2)</f>
        <v>0</v>
      </c>
      <c r="G33" s="41"/>
      <c r="H33" s="41"/>
      <c r="I33" s="139">
        <v>0.15</v>
      </c>
      <c r="J33" s="138">
        <f>ROUND(ROUND((SUM(BF100:BF312)),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41</v>
      </c>
      <c r="F34" s="138">
        <f>ROUND(SUM(BG100:BG312),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42</v>
      </c>
      <c r="F35" s="138">
        <f>ROUND(SUM(BH100:BH312),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" hidden="1" customHeight="1">
      <c r="B36" s="40"/>
      <c r="C36" s="41"/>
      <c r="D36" s="41"/>
      <c r="E36" s="48" t="s">
        <v>43</v>
      </c>
      <c r="F36" s="138">
        <f>ROUND(SUM(BI100:BI312),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44</v>
      </c>
      <c r="E38" s="78"/>
      <c r="F38" s="78"/>
      <c r="G38" s="142" t="s">
        <v>45</v>
      </c>
      <c r="H38" s="143" t="s">
        <v>46</v>
      </c>
      <c r="I38" s="144"/>
      <c r="J38" s="145">
        <f>SUM(J29:J36)</f>
        <v>0</v>
      </c>
      <c r="K38" s="146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" customHeight="1">
      <c r="B44" s="40"/>
      <c r="C44" s="30" t="s">
        <v>108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" customHeight="1">
      <c r="B46" s="40"/>
      <c r="C46" s="37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4.4" customHeight="1">
      <c r="B47" s="40"/>
      <c r="C47" s="41"/>
      <c r="D47" s="41"/>
      <c r="E47" s="384" t="str">
        <f>E7</f>
        <v>Mendelova univerzita v Brně, Zemědělská 1665/1</v>
      </c>
      <c r="F47" s="385"/>
      <c r="G47" s="385"/>
      <c r="H47" s="385"/>
      <c r="I47" s="126"/>
      <c r="J47" s="41"/>
      <c r="K47" s="44"/>
    </row>
    <row r="48" spans="2:11" ht="13.2">
      <c r="B48" s="28"/>
      <c r="C48" s="37" t="s">
        <v>104</v>
      </c>
      <c r="D48" s="29"/>
      <c r="E48" s="29"/>
      <c r="F48" s="29"/>
      <c r="G48" s="29"/>
      <c r="H48" s="29"/>
      <c r="I48" s="125"/>
      <c r="J48" s="29"/>
      <c r="K48" s="31"/>
    </row>
    <row r="49" spans="2:47" s="1" customFormat="1" ht="14.4" customHeight="1">
      <c r="B49" s="40"/>
      <c r="C49" s="41"/>
      <c r="D49" s="41"/>
      <c r="E49" s="384" t="s">
        <v>105</v>
      </c>
      <c r="F49" s="386"/>
      <c r="G49" s="386"/>
      <c r="H49" s="386"/>
      <c r="I49" s="126"/>
      <c r="J49" s="41"/>
      <c r="K49" s="44"/>
    </row>
    <row r="50" spans="2:47" s="1" customFormat="1" ht="14.4" customHeight="1">
      <c r="B50" s="40"/>
      <c r="C50" s="37" t="s">
        <v>106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16.2" customHeight="1">
      <c r="B51" s="40"/>
      <c r="C51" s="41"/>
      <c r="D51" s="41"/>
      <c r="E51" s="387" t="str">
        <f>E11</f>
        <v>001 - Stavební část</v>
      </c>
      <c r="F51" s="386"/>
      <c r="G51" s="386"/>
      <c r="H51" s="386"/>
      <c r="I51" s="126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7" t="s">
        <v>23</v>
      </c>
      <c r="D53" s="41"/>
      <c r="E53" s="41"/>
      <c r="F53" s="35" t="str">
        <f>F14</f>
        <v xml:space="preserve"> </v>
      </c>
      <c r="G53" s="41"/>
      <c r="H53" s="41"/>
      <c r="I53" s="127" t="s">
        <v>25</v>
      </c>
      <c r="J53" s="128">
        <f>IF(J14="","",J14)</f>
        <v>43451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 ht="13.2">
      <c r="B55" s="40"/>
      <c r="C55" s="37" t="s">
        <v>26</v>
      </c>
      <c r="D55" s="41"/>
      <c r="E55" s="41"/>
      <c r="F55" s="35" t="str">
        <f>E17</f>
        <v xml:space="preserve"> </v>
      </c>
      <c r="G55" s="41"/>
      <c r="H55" s="41"/>
      <c r="I55" s="127" t="s">
        <v>31</v>
      </c>
      <c r="J55" s="363" t="str">
        <f>E23</f>
        <v xml:space="preserve"> </v>
      </c>
      <c r="K55" s="44"/>
    </row>
    <row r="56" spans="2:47" s="1" customFormat="1" ht="14.4" customHeight="1">
      <c r="B56" s="40"/>
      <c r="C56" s="37" t="s">
        <v>29</v>
      </c>
      <c r="D56" s="41"/>
      <c r="E56" s="41"/>
      <c r="F56" s="35" t="str">
        <f>IF(E20="","",E20)</f>
        <v/>
      </c>
      <c r="G56" s="41"/>
      <c r="H56" s="41"/>
      <c r="I56" s="126"/>
      <c r="J56" s="388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109</v>
      </c>
      <c r="D58" s="140"/>
      <c r="E58" s="140"/>
      <c r="F58" s="140"/>
      <c r="G58" s="140"/>
      <c r="H58" s="140"/>
      <c r="I58" s="153"/>
      <c r="J58" s="154" t="s">
        <v>110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111</v>
      </c>
      <c r="D60" s="41"/>
      <c r="E60" s="41"/>
      <c r="F60" s="41"/>
      <c r="G60" s="41"/>
      <c r="H60" s="41"/>
      <c r="I60" s="126"/>
      <c r="J60" s="136">
        <f>J100</f>
        <v>0</v>
      </c>
      <c r="K60" s="44"/>
      <c r="AU60" s="24" t="s">
        <v>112</v>
      </c>
    </row>
    <row r="61" spans="2:47" s="8" customFormat="1" ht="24.9" customHeight="1">
      <c r="B61" s="157"/>
      <c r="C61" s="158"/>
      <c r="D61" s="159" t="s">
        <v>113</v>
      </c>
      <c r="E61" s="160"/>
      <c r="F61" s="160"/>
      <c r="G61" s="160"/>
      <c r="H61" s="160"/>
      <c r="I61" s="161"/>
      <c r="J61" s="162">
        <f>J101</f>
        <v>0</v>
      </c>
      <c r="K61" s="163"/>
    </row>
    <row r="62" spans="2:47" s="9" customFormat="1" ht="19.95" customHeight="1">
      <c r="B62" s="164"/>
      <c r="C62" s="165"/>
      <c r="D62" s="166" t="s">
        <v>114</v>
      </c>
      <c r="E62" s="167"/>
      <c r="F62" s="167"/>
      <c r="G62" s="167"/>
      <c r="H62" s="167"/>
      <c r="I62" s="168"/>
      <c r="J62" s="169">
        <f>J102</f>
        <v>0</v>
      </c>
      <c r="K62" s="170"/>
    </row>
    <row r="63" spans="2:47" s="9" customFormat="1" ht="19.95" customHeight="1">
      <c r="B63" s="164"/>
      <c r="C63" s="165"/>
      <c r="D63" s="166" t="s">
        <v>115</v>
      </c>
      <c r="E63" s="167"/>
      <c r="F63" s="167"/>
      <c r="G63" s="167"/>
      <c r="H63" s="167"/>
      <c r="I63" s="168"/>
      <c r="J63" s="169">
        <f>J105</f>
        <v>0</v>
      </c>
      <c r="K63" s="170"/>
    </row>
    <row r="64" spans="2:47" s="9" customFormat="1" ht="19.95" customHeight="1">
      <c r="B64" s="164"/>
      <c r="C64" s="165"/>
      <c r="D64" s="166" t="s">
        <v>116</v>
      </c>
      <c r="E64" s="167"/>
      <c r="F64" s="167"/>
      <c r="G64" s="167"/>
      <c r="H64" s="167"/>
      <c r="I64" s="168"/>
      <c r="J64" s="169">
        <f>J116</f>
        <v>0</v>
      </c>
      <c r="K64" s="170"/>
    </row>
    <row r="65" spans="2:11" s="9" customFormat="1" ht="19.95" customHeight="1">
      <c r="B65" s="164"/>
      <c r="C65" s="165"/>
      <c r="D65" s="166" t="s">
        <v>117</v>
      </c>
      <c r="E65" s="167"/>
      <c r="F65" s="167"/>
      <c r="G65" s="167"/>
      <c r="H65" s="167"/>
      <c r="I65" s="168"/>
      <c r="J65" s="169">
        <f>J154</f>
        <v>0</v>
      </c>
      <c r="K65" s="170"/>
    </row>
    <row r="66" spans="2:11" s="9" customFormat="1" ht="19.95" customHeight="1">
      <c r="B66" s="164"/>
      <c r="C66" s="165"/>
      <c r="D66" s="166" t="s">
        <v>118</v>
      </c>
      <c r="E66" s="167"/>
      <c r="F66" s="167"/>
      <c r="G66" s="167"/>
      <c r="H66" s="167"/>
      <c r="I66" s="168"/>
      <c r="J66" s="169">
        <f>J205</f>
        <v>0</v>
      </c>
      <c r="K66" s="170"/>
    </row>
    <row r="67" spans="2:11" s="9" customFormat="1" ht="19.95" customHeight="1">
      <c r="B67" s="164"/>
      <c r="C67" s="165"/>
      <c r="D67" s="166" t="s">
        <v>119</v>
      </c>
      <c r="E67" s="167"/>
      <c r="F67" s="167"/>
      <c r="G67" s="167"/>
      <c r="H67" s="167"/>
      <c r="I67" s="168"/>
      <c r="J67" s="169">
        <f>J213</f>
        <v>0</v>
      </c>
      <c r="K67" s="170"/>
    </row>
    <row r="68" spans="2:11" s="8" customFormat="1" ht="24.9" customHeight="1">
      <c r="B68" s="157"/>
      <c r="C68" s="158"/>
      <c r="D68" s="159" t="s">
        <v>120</v>
      </c>
      <c r="E68" s="160"/>
      <c r="F68" s="160"/>
      <c r="G68" s="160"/>
      <c r="H68" s="160"/>
      <c r="I68" s="161"/>
      <c r="J68" s="162">
        <f>J215</f>
        <v>0</v>
      </c>
      <c r="K68" s="163"/>
    </row>
    <row r="69" spans="2:11" s="9" customFormat="1" ht="19.95" customHeight="1">
      <c r="B69" s="164"/>
      <c r="C69" s="165"/>
      <c r="D69" s="166" t="s">
        <v>121</v>
      </c>
      <c r="E69" s="167"/>
      <c r="F69" s="167"/>
      <c r="G69" s="167"/>
      <c r="H69" s="167"/>
      <c r="I69" s="168"/>
      <c r="J69" s="169">
        <f>J216</f>
        <v>0</v>
      </c>
      <c r="K69" s="170"/>
    </row>
    <row r="70" spans="2:11" s="9" customFormat="1" ht="19.95" customHeight="1">
      <c r="B70" s="164"/>
      <c r="C70" s="165"/>
      <c r="D70" s="166" t="s">
        <v>122</v>
      </c>
      <c r="E70" s="167"/>
      <c r="F70" s="167"/>
      <c r="G70" s="167"/>
      <c r="H70" s="167"/>
      <c r="I70" s="168"/>
      <c r="J70" s="169">
        <f>J221</f>
        <v>0</v>
      </c>
      <c r="K70" s="170"/>
    </row>
    <row r="71" spans="2:11" s="9" customFormat="1" ht="19.95" customHeight="1">
      <c r="B71" s="164"/>
      <c r="C71" s="165"/>
      <c r="D71" s="166" t="s">
        <v>123</v>
      </c>
      <c r="E71" s="167"/>
      <c r="F71" s="167"/>
      <c r="G71" s="167"/>
      <c r="H71" s="167"/>
      <c r="I71" s="168"/>
      <c r="J71" s="169">
        <f>J223</f>
        <v>0</v>
      </c>
      <c r="K71" s="170"/>
    </row>
    <row r="72" spans="2:11" s="9" customFormat="1" ht="19.95" customHeight="1">
      <c r="B72" s="164"/>
      <c r="C72" s="165"/>
      <c r="D72" s="166" t="s">
        <v>124</v>
      </c>
      <c r="E72" s="167"/>
      <c r="F72" s="167"/>
      <c r="G72" s="167"/>
      <c r="H72" s="167"/>
      <c r="I72" s="168"/>
      <c r="J72" s="169">
        <f>J233</f>
        <v>0</v>
      </c>
      <c r="K72" s="170"/>
    </row>
    <row r="73" spans="2:11" s="9" customFormat="1" ht="19.95" customHeight="1">
      <c r="B73" s="164"/>
      <c r="C73" s="165"/>
      <c r="D73" s="166" t="s">
        <v>125</v>
      </c>
      <c r="E73" s="167"/>
      <c r="F73" s="167"/>
      <c r="G73" s="167"/>
      <c r="H73" s="167"/>
      <c r="I73" s="168"/>
      <c r="J73" s="169">
        <f>J236</f>
        <v>0</v>
      </c>
      <c r="K73" s="170"/>
    </row>
    <row r="74" spans="2:11" s="9" customFormat="1" ht="19.95" customHeight="1">
      <c r="B74" s="164"/>
      <c r="C74" s="165"/>
      <c r="D74" s="166" t="s">
        <v>126</v>
      </c>
      <c r="E74" s="167"/>
      <c r="F74" s="167"/>
      <c r="G74" s="167"/>
      <c r="H74" s="167"/>
      <c r="I74" s="168"/>
      <c r="J74" s="169">
        <f>J251</f>
        <v>0</v>
      </c>
      <c r="K74" s="170"/>
    </row>
    <row r="75" spans="2:11" s="9" customFormat="1" ht="19.95" customHeight="1">
      <c r="B75" s="164"/>
      <c r="C75" s="165"/>
      <c r="D75" s="166" t="s">
        <v>127</v>
      </c>
      <c r="E75" s="167"/>
      <c r="F75" s="167"/>
      <c r="G75" s="167"/>
      <c r="H75" s="167"/>
      <c r="I75" s="168"/>
      <c r="J75" s="169">
        <f>J264</f>
        <v>0</v>
      </c>
      <c r="K75" s="170"/>
    </row>
    <row r="76" spans="2:11" s="9" customFormat="1" ht="19.95" customHeight="1">
      <c r="B76" s="164"/>
      <c r="C76" s="165"/>
      <c r="D76" s="166" t="s">
        <v>128</v>
      </c>
      <c r="E76" s="167"/>
      <c r="F76" s="167"/>
      <c r="G76" s="167"/>
      <c r="H76" s="167"/>
      <c r="I76" s="168"/>
      <c r="J76" s="169">
        <f>J275</f>
        <v>0</v>
      </c>
      <c r="K76" s="170"/>
    </row>
    <row r="77" spans="2:11" s="9" customFormat="1" ht="19.95" customHeight="1">
      <c r="B77" s="164"/>
      <c r="C77" s="165"/>
      <c r="D77" s="166" t="s">
        <v>129</v>
      </c>
      <c r="E77" s="167"/>
      <c r="F77" s="167"/>
      <c r="G77" s="167"/>
      <c r="H77" s="167"/>
      <c r="I77" s="168"/>
      <c r="J77" s="169">
        <f>J289</f>
        <v>0</v>
      </c>
      <c r="K77" s="170"/>
    </row>
    <row r="78" spans="2:11" s="8" customFormat="1" ht="24.9" customHeight="1">
      <c r="B78" s="157"/>
      <c r="C78" s="158"/>
      <c r="D78" s="159" t="s">
        <v>130</v>
      </c>
      <c r="E78" s="160"/>
      <c r="F78" s="160"/>
      <c r="G78" s="160"/>
      <c r="H78" s="160"/>
      <c r="I78" s="161"/>
      <c r="J78" s="162">
        <f>J308</f>
        <v>0</v>
      </c>
      <c r="K78" s="163"/>
    </row>
    <row r="79" spans="2:11" s="1" customFormat="1" ht="21.75" customHeight="1">
      <c r="B79" s="40"/>
      <c r="C79" s="41"/>
      <c r="D79" s="41"/>
      <c r="E79" s="41"/>
      <c r="F79" s="41"/>
      <c r="G79" s="41"/>
      <c r="H79" s="41"/>
      <c r="I79" s="126"/>
      <c r="J79" s="41"/>
      <c r="K79" s="44"/>
    </row>
    <row r="80" spans="2:11" s="1" customFormat="1" ht="6.9" customHeight="1">
      <c r="B80" s="55"/>
      <c r="C80" s="56"/>
      <c r="D80" s="56"/>
      <c r="E80" s="56"/>
      <c r="F80" s="56"/>
      <c r="G80" s="56"/>
      <c r="H80" s="56"/>
      <c r="I80" s="147"/>
      <c r="J80" s="56"/>
      <c r="K80" s="57"/>
    </row>
    <row r="84" spans="2:12" s="1" customFormat="1" ht="6.9" customHeight="1">
      <c r="B84" s="58"/>
      <c r="C84" s="59"/>
      <c r="D84" s="59"/>
      <c r="E84" s="59"/>
      <c r="F84" s="59"/>
      <c r="G84" s="59"/>
      <c r="H84" s="59"/>
      <c r="I84" s="150"/>
      <c r="J84" s="59"/>
      <c r="K84" s="59"/>
      <c r="L84" s="60"/>
    </row>
    <row r="85" spans="2:12" s="1" customFormat="1" ht="36.9" customHeight="1">
      <c r="B85" s="40"/>
      <c r="C85" s="61" t="s">
        <v>131</v>
      </c>
      <c r="D85" s="62"/>
      <c r="E85" s="62"/>
      <c r="F85" s="62"/>
      <c r="G85" s="62"/>
      <c r="H85" s="62"/>
      <c r="I85" s="171"/>
      <c r="J85" s="62"/>
      <c r="K85" s="62"/>
      <c r="L85" s="60"/>
    </row>
    <row r="86" spans="2:12" s="1" customFormat="1" ht="6.9" customHeight="1">
      <c r="B86" s="40"/>
      <c r="C86" s="62"/>
      <c r="D86" s="62"/>
      <c r="E86" s="62"/>
      <c r="F86" s="62"/>
      <c r="G86" s="62"/>
      <c r="H86" s="62"/>
      <c r="I86" s="171"/>
      <c r="J86" s="62"/>
      <c r="K86" s="62"/>
      <c r="L86" s="60"/>
    </row>
    <row r="87" spans="2:12" s="1" customFormat="1" ht="14.4" customHeight="1">
      <c r="B87" s="40"/>
      <c r="C87" s="64" t="s">
        <v>18</v>
      </c>
      <c r="D87" s="62"/>
      <c r="E87" s="62"/>
      <c r="F87" s="62"/>
      <c r="G87" s="62"/>
      <c r="H87" s="62"/>
      <c r="I87" s="171"/>
      <c r="J87" s="62"/>
      <c r="K87" s="62"/>
      <c r="L87" s="60"/>
    </row>
    <row r="88" spans="2:12" s="1" customFormat="1" ht="14.4" customHeight="1">
      <c r="B88" s="40"/>
      <c r="C88" s="62"/>
      <c r="D88" s="62"/>
      <c r="E88" s="389" t="str">
        <f>E7</f>
        <v>Mendelova univerzita v Brně, Zemědělská 1665/1</v>
      </c>
      <c r="F88" s="390"/>
      <c r="G88" s="390"/>
      <c r="H88" s="390"/>
      <c r="I88" s="171"/>
      <c r="J88" s="62"/>
      <c r="K88" s="62"/>
      <c r="L88" s="60"/>
    </row>
    <row r="89" spans="2:12" ht="13.2">
      <c r="B89" s="28"/>
      <c r="C89" s="64" t="s">
        <v>104</v>
      </c>
      <c r="D89" s="172"/>
      <c r="E89" s="172"/>
      <c r="F89" s="172"/>
      <c r="G89" s="172"/>
      <c r="H89" s="172"/>
      <c r="J89" s="172"/>
      <c r="K89" s="172"/>
      <c r="L89" s="173"/>
    </row>
    <row r="90" spans="2:12" s="1" customFormat="1" ht="14.4" customHeight="1">
      <c r="B90" s="40"/>
      <c r="C90" s="62"/>
      <c r="D90" s="62"/>
      <c r="E90" s="389" t="s">
        <v>105</v>
      </c>
      <c r="F90" s="391"/>
      <c r="G90" s="391"/>
      <c r="H90" s="391"/>
      <c r="I90" s="171"/>
      <c r="J90" s="62"/>
      <c r="K90" s="62"/>
      <c r="L90" s="60"/>
    </row>
    <row r="91" spans="2:12" s="1" customFormat="1" ht="14.4" customHeight="1">
      <c r="B91" s="40"/>
      <c r="C91" s="64" t="s">
        <v>106</v>
      </c>
      <c r="D91" s="62"/>
      <c r="E91" s="62"/>
      <c r="F91" s="62"/>
      <c r="G91" s="62"/>
      <c r="H91" s="62"/>
      <c r="I91" s="171"/>
      <c r="J91" s="62"/>
      <c r="K91" s="62"/>
      <c r="L91" s="60"/>
    </row>
    <row r="92" spans="2:12" s="1" customFormat="1" ht="16.2" customHeight="1">
      <c r="B92" s="40"/>
      <c r="C92" s="62"/>
      <c r="D92" s="62"/>
      <c r="E92" s="380" t="str">
        <f>E11</f>
        <v>001 - Stavební část</v>
      </c>
      <c r="F92" s="391"/>
      <c r="G92" s="391"/>
      <c r="H92" s="391"/>
      <c r="I92" s="171"/>
      <c r="J92" s="62"/>
      <c r="K92" s="62"/>
      <c r="L92" s="60"/>
    </row>
    <row r="93" spans="2:12" s="1" customFormat="1" ht="6.9" customHeight="1">
      <c r="B93" s="40"/>
      <c r="C93" s="62"/>
      <c r="D93" s="62"/>
      <c r="E93" s="62"/>
      <c r="F93" s="62"/>
      <c r="G93" s="62"/>
      <c r="H93" s="62"/>
      <c r="I93" s="171"/>
      <c r="J93" s="62"/>
      <c r="K93" s="62"/>
      <c r="L93" s="60"/>
    </row>
    <row r="94" spans="2:12" s="1" customFormat="1" ht="18" customHeight="1">
      <c r="B94" s="40"/>
      <c r="C94" s="64" t="s">
        <v>23</v>
      </c>
      <c r="D94" s="62"/>
      <c r="E94" s="62"/>
      <c r="F94" s="174" t="str">
        <f>F14</f>
        <v xml:space="preserve"> </v>
      </c>
      <c r="G94" s="62"/>
      <c r="H94" s="62"/>
      <c r="I94" s="175" t="s">
        <v>25</v>
      </c>
      <c r="J94" s="72">
        <f>IF(J14="","",J14)</f>
        <v>43451</v>
      </c>
      <c r="K94" s="62"/>
      <c r="L94" s="60"/>
    </row>
    <row r="95" spans="2:12" s="1" customFormat="1" ht="6.9" customHeight="1">
      <c r="B95" s="40"/>
      <c r="C95" s="62"/>
      <c r="D95" s="62"/>
      <c r="E95" s="62"/>
      <c r="F95" s="62"/>
      <c r="G95" s="62"/>
      <c r="H95" s="62"/>
      <c r="I95" s="171"/>
      <c r="J95" s="62"/>
      <c r="K95" s="62"/>
      <c r="L95" s="60"/>
    </row>
    <row r="96" spans="2:12" s="1" customFormat="1" ht="13.2">
      <c r="B96" s="40"/>
      <c r="C96" s="64" t="s">
        <v>26</v>
      </c>
      <c r="D96" s="62"/>
      <c r="E96" s="62"/>
      <c r="F96" s="174" t="str">
        <f>E17</f>
        <v xml:space="preserve"> </v>
      </c>
      <c r="G96" s="62"/>
      <c r="H96" s="62"/>
      <c r="I96" s="175" t="s">
        <v>31</v>
      </c>
      <c r="J96" s="174" t="str">
        <f>E23</f>
        <v xml:space="preserve"> </v>
      </c>
      <c r="K96" s="62"/>
      <c r="L96" s="60"/>
    </row>
    <row r="97" spans="2:65" s="1" customFormat="1" ht="14.4" customHeight="1">
      <c r="B97" s="40"/>
      <c r="C97" s="64" t="s">
        <v>29</v>
      </c>
      <c r="D97" s="62"/>
      <c r="E97" s="62"/>
      <c r="F97" s="174" t="str">
        <f>IF(E20="","",E20)</f>
        <v/>
      </c>
      <c r="G97" s="62"/>
      <c r="H97" s="62"/>
      <c r="I97" s="171"/>
      <c r="J97" s="62"/>
      <c r="K97" s="62"/>
      <c r="L97" s="60"/>
    </row>
    <row r="98" spans="2:65" s="1" customFormat="1" ht="10.35" customHeight="1">
      <c r="B98" s="40"/>
      <c r="C98" s="62"/>
      <c r="D98" s="62"/>
      <c r="E98" s="62"/>
      <c r="F98" s="62"/>
      <c r="G98" s="62"/>
      <c r="H98" s="62"/>
      <c r="I98" s="171"/>
      <c r="J98" s="62"/>
      <c r="K98" s="62"/>
      <c r="L98" s="60"/>
    </row>
    <row r="99" spans="2:65" s="10" customFormat="1" ht="29.25" customHeight="1">
      <c r="B99" s="176"/>
      <c r="C99" s="177" t="s">
        <v>132</v>
      </c>
      <c r="D99" s="178" t="s">
        <v>53</v>
      </c>
      <c r="E99" s="178" t="s">
        <v>49</v>
      </c>
      <c r="F99" s="178" t="s">
        <v>133</v>
      </c>
      <c r="G99" s="178" t="s">
        <v>134</v>
      </c>
      <c r="H99" s="178" t="s">
        <v>135</v>
      </c>
      <c r="I99" s="179" t="s">
        <v>136</v>
      </c>
      <c r="J99" s="178" t="s">
        <v>110</v>
      </c>
      <c r="K99" s="180" t="s">
        <v>137</v>
      </c>
      <c r="L99" s="181"/>
      <c r="M99" s="80" t="s">
        <v>138</v>
      </c>
      <c r="N99" s="81" t="s">
        <v>38</v>
      </c>
      <c r="O99" s="81" t="s">
        <v>139</v>
      </c>
      <c r="P99" s="81" t="s">
        <v>140</v>
      </c>
      <c r="Q99" s="81" t="s">
        <v>141</v>
      </c>
      <c r="R99" s="81" t="s">
        <v>142</v>
      </c>
      <c r="S99" s="81" t="s">
        <v>143</v>
      </c>
      <c r="T99" s="82" t="s">
        <v>144</v>
      </c>
    </row>
    <row r="100" spans="2:65" s="1" customFormat="1" ht="29.25" customHeight="1">
      <c r="B100" s="40"/>
      <c r="C100" s="86" t="s">
        <v>111</v>
      </c>
      <c r="D100" s="62"/>
      <c r="E100" s="62"/>
      <c r="F100" s="62"/>
      <c r="G100" s="62"/>
      <c r="H100" s="62"/>
      <c r="I100" s="171"/>
      <c r="J100" s="182">
        <f>BK100</f>
        <v>0</v>
      </c>
      <c r="K100" s="62"/>
      <c r="L100" s="60"/>
      <c r="M100" s="83"/>
      <c r="N100" s="84"/>
      <c r="O100" s="84"/>
      <c r="P100" s="183">
        <f>P101+P215+P308</f>
        <v>0</v>
      </c>
      <c r="Q100" s="84"/>
      <c r="R100" s="183">
        <f>R101+R215+R308</f>
        <v>7.4312245299999997</v>
      </c>
      <c r="S100" s="84"/>
      <c r="T100" s="184">
        <f>T101+T215+T308</f>
        <v>9.5569435700000014</v>
      </c>
      <c r="AT100" s="24" t="s">
        <v>67</v>
      </c>
      <c r="AU100" s="24" t="s">
        <v>112</v>
      </c>
      <c r="BK100" s="185">
        <f>BK101+BK215+BK308</f>
        <v>0</v>
      </c>
    </row>
    <row r="101" spans="2:65" s="11" customFormat="1" ht="37.35" customHeight="1">
      <c r="B101" s="186"/>
      <c r="C101" s="187"/>
      <c r="D101" s="188" t="s">
        <v>67</v>
      </c>
      <c r="E101" s="189" t="s">
        <v>145</v>
      </c>
      <c r="F101" s="189" t="s">
        <v>145</v>
      </c>
      <c r="G101" s="187"/>
      <c r="H101" s="187"/>
      <c r="I101" s="190"/>
      <c r="J101" s="191">
        <f>BK101</f>
        <v>0</v>
      </c>
      <c r="K101" s="187"/>
      <c r="L101" s="192"/>
      <c r="M101" s="193"/>
      <c r="N101" s="194"/>
      <c r="O101" s="194"/>
      <c r="P101" s="195">
        <f>P102+P105+P116+P154+P205+P213</f>
        <v>0</v>
      </c>
      <c r="Q101" s="194"/>
      <c r="R101" s="195">
        <f>R102+R105+R116+R154+R205+R213</f>
        <v>2.9647321099999995</v>
      </c>
      <c r="S101" s="194"/>
      <c r="T101" s="196">
        <f>T102+T105+T116+T154+T205+T213</f>
        <v>8.9658520000000017</v>
      </c>
      <c r="AR101" s="197" t="s">
        <v>75</v>
      </c>
      <c r="AT101" s="198" t="s">
        <v>67</v>
      </c>
      <c r="AU101" s="198" t="s">
        <v>68</v>
      </c>
      <c r="AY101" s="197" t="s">
        <v>146</v>
      </c>
      <c r="BK101" s="199">
        <f>BK102+BK105+BK116+BK154+BK205+BK213</f>
        <v>0</v>
      </c>
    </row>
    <row r="102" spans="2:65" s="11" customFormat="1" ht="19.95" customHeight="1">
      <c r="B102" s="186"/>
      <c r="C102" s="187"/>
      <c r="D102" s="188" t="s">
        <v>67</v>
      </c>
      <c r="E102" s="200" t="s">
        <v>147</v>
      </c>
      <c r="F102" s="200" t="s">
        <v>138</v>
      </c>
      <c r="G102" s="187"/>
      <c r="H102" s="187"/>
      <c r="I102" s="190"/>
      <c r="J102" s="201">
        <f>BK102</f>
        <v>0</v>
      </c>
      <c r="K102" s="187"/>
      <c r="L102" s="192"/>
      <c r="M102" s="193"/>
      <c r="N102" s="194"/>
      <c r="O102" s="194"/>
      <c r="P102" s="195">
        <f>SUM(P103:P104)</f>
        <v>0</v>
      </c>
      <c r="Q102" s="194"/>
      <c r="R102" s="195">
        <f>SUM(R103:R104)</f>
        <v>0</v>
      </c>
      <c r="S102" s="194"/>
      <c r="T102" s="196">
        <f>SUM(T103:T104)</f>
        <v>0</v>
      </c>
      <c r="AR102" s="197" t="s">
        <v>75</v>
      </c>
      <c r="AT102" s="198" t="s">
        <v>67</v>
      </c>
      <c r="AU102" s="198" t="s">
        <v>75</v>
      </c>
      <c r="AY102" s="197" t="s">
        <v>146</v>
      </c>
      <c r="BK102" s="199">
        <f>SUM(BK103:BK104)</f>
        <v>0</v>
      </c>
    </row>
    <row r="103" spans="2:65" s="1" customFormat="1" ht="57" customHeight="1">
      <c r="B103" s="40"/>
      <c r="C103" s="202" t="s">
        <v>75</v>
      </c>
      <c r="D103" s="202" t="s">
        <v>148</v>
      </c>
      <c r="E103" s="203" t="s">
        <v>149</v>
      </c>
      <c r="F103" s="204" t="s">
        <v>150</v>
      </c>
      <c r="G103" s="205" t="s">
        <v>21</v>
      </c>
      <c r="H103" s="206">
        <v>0</v>
      </c>
      <c r="I103" s="207"/>
      <c r="J103" s="208">
        <f>ROUND(I103*H103,2)</f>
        <v>0</v>
      </c>
      <c r="K103" s="204" t="s">
        <v>21</v>
      </c>
      <c r="L103" s="60"/>
      <c r="M103" s="209" t="s">
        <v>21</v>
      </c>
      <c r="N103" s="210" t="s">
        <v>39</v>
      </c>
      <c r="O103" s="41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AR103" s="24" t="s">
        <v>151</v>
      </c>
      <c r="AT103" s="24" t="s">
        <v>148</v>
      </c>
      <c r="AU103" s="24" t="s">
        <v>77</v>
      </c>
      <c r="AY103" s="24" t="s">
        <v>146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24" t="s">
        <v>75</v>
      </c>
      <c r="BK103" s="213">
        <f>ROUND(I103*H103,2)</f>
        <v>0</v>
      </c>
      <c r="BL103" s="24" t="s">
        <v>151</v>
      </c>
      <c r="BM103" s="24" t="s">
        <v>152</v>
      </c>
    </row>
    <row r="104" spans="2:65" s="1" customFormat="1" ht="34.200000000000003" customHeight="1">
      <c r="B104" s="40"/>
      <c r="C104" s="202" t="s">
        <v>77</v>
      </c>
      <c r="D104" s="202" t="s">
        <v>148</v>
      </c>
      <c r="E104" s="203" t="s">
        <v>153</v>
      </c>
      <c r="F104" s="204" t="s">
        <v>154</v>
      </c>
      <c r="G104" s="205" t="s">
        <v>21</v>
      </c>
      <c r="H104" s="206">
        <v>0</v>
      </c>
      <c r="I104" s="207"/>
      <c r="J104" s="208">
        <f>ROUND(I104*H104,2)</f>
        <v>0</v>
      </c>
      <c r="K104" s="204" t="s">
        <v>21</v>
      </c>
      <c r="L104" s="60"/>
      <c r="M104" s="209" t="s">
        <v>21</v>
      </c>
      <c r="N104" s="210" t="s">
        <v>39</v>
      </c>
      <c r="O104" s="41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AR104" s="24" t="s">
        <v>151</v>
      </c>
      <c r="AT104" s="24" t="s">
        <v>148</v>
      </c>
      <c r="AU104" s="24" t="s">
        <v>77</v>
      </c>
      <c r="AY104" s="24" t="s">
        <v>146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4" t="s">
        <v>75</v>
      </c>
      <c r="BK104" s="213">
        <f>ROUND(I104*H104,2)</f>
        <v>0</v>
      </c>
      <c r="BL104" s="24" t="s">
        <v>151</v>
      </c>
      <c r="BM104" s="24" t="s">
        <v>155</v>
      </c>
    </row>
    <row r="105" spans="2:65" s="11" customFormat="1" ht="29.85" customHeight="1">
      <c r="B105" s="186"/>
      <c r="C105" s="187"/>
      <c r="D105" s="188" t="s">
        <v>67</v>
      </c>
      <c r="E105" s="200" t="s">
        <v>156</v>
      </c>
      <c r="F105" s="200" t="s">
        <v>157</v>
      </c>
      <c r="G105" s="187"/>
      <c r="H105" s="187"/>
      <c r="I105" s="190"/>
      <c r="J105" s="201">
        <f>BK105</f>
        <v>0</v>
      </c>
      <c r="K105" s="187"/>
      <c r="L105" s="192"/>
      <c r="M105" s="193"/>
      <c r="N105" s="194"/>
      <c r="O105" s="194"/>
      <c r="P105" s="195">
        <f>SUM(P106:P115)</f>
        <v>0</v>
      </c>
      <c r="Q105" s="194"/>
      <c r="R105" s="195">
        <f>SUM(R106:R115)</f>
        <v>0.24041896999999998</v>
      </c>
      <c r="S105" s="194"/>
      <c r="T105" s="196">
        <f>SUM(T106:T115)</f>
        <v>0</v>
      </c>
      <c r="AR105" s="197" t="s">
        <v>75</v>
      </c>
      <c r="AT105" s="198" t="s">
        <v>67</v>
      </c>
      <c r="AU105" s="198" t="s">
        <v>75</v>
      </c>
      <c r="AY105" s="197" t="s">
        <v>146</v>
      </c>
      <c r="BK105" s="199">
        <f>SUM(BK106:BK115)</f>
        <v>0</v>
      </c>
    </row>
    <row r="106" spans="2:65" s="1" customFormat="1" ht="34.200000000000003" customHeight="1">
      <c r="B106" s="40"/>
      <c r="C106" s="202" t="s">
        <v>156</v>
      </c>
      <c r="D106" s="202" t="s">
        <v>148</v>
      </c>
      <c r="E106" s="203" t="s">
        <v>158</v>
      </c>
      <c r="F106" s="204" t="s">
        <v>159</v>
      </c>
      <c r="G106" s="205" t="s">
        <v>160</v>
      </c>
      <c r="H106" s="206">
        <v>8.0000000000000002E-3</v>
      </c>
      <c r="I106" s="207"/>
      <c r="J106" s="208">
        <f>ROUND(I106*H106,2)</f>
        <v>0</v>
      </c>
      <c r="K106" s="204" t="s">
        <v>161</v>
      </c>
      <c r="L106" s="60"/>
      <c r="M106" s="209" t="s">
        <v>21</v>
      </c>
      <c r="N106" s="210" t="s">
        <v>39</v>
      </c>
      <c r="O106" s="41"/>
      <c r="P106" s="211">
        <f>O106*H106</f>
        <v>0</v>
      </c>
      <c r="Q106" s="211">
        <v>1.9539999999999998E-2</v>
      </c>
      <c r="R106" s="211">
        <f>Q106*H106</f>
        <v>1.5631999999999999E-4</v>
      </c>
      <c r="S106" s="211">
        <v>0</v>
      </c>
      <c r="T106" s="212">
        <f>S106*H106</f>
        <v>0</v>
      </c>
      <c r="AR106" s="24" t="s">
        <v>151</v>
      </c>
      <c r="AT106" s="24" t="s">
        <v>148</v>
      </c>
      <c r="AU106" s="24" t="s">
        <v>77</v>
      </c>
      <c r="AY106" s="24" t="s">
        <v>146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4" t="s">
        <v>75</v>
      </c>
      <c r="BK106" s="213">
        <f>ROUND(I106*H106,2)</f>
        <v>0</v>
      </c>
      <c r="BL106" s="24" t="s">
        <v>151</v>
      </c>
      <c r="BM106" s="24" t="s">
        <v>162</v>
      </c>
    </row>
    <row r="107" spans="2:65" s="12" customFormat="1" ht="12">
      <c r="B107" s="214"/>
      <c r="C107" s="215"/>
      <c r="D107" s="216" t="s">
        <v>163</v>
      </c>
      <c r="E107" s="217" t="s">
        <v>21</v>
      </c>
      <c r="F107" s="218" t="s">
        <v>164</v>
      </c>
      <c r="G107" s="215"/>
      <c r="H107" s="219">
        <v>8.0000000000000002E-3</v>
      </c>
      <c r="I107" s="220"/>
      <c r="J107" s="215"/>
      <c r="K107" s="215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163</v>
      </c>
      <c r="AU107" s="225" t="s">
        <v>77</v>
      </c>
      <c r="AV107" s="12" t="s">
        <v>77</v>
      </c>
      <c r="AW107" s="12" t="s">
        <v>32</v>
      </c>
      <c r="AX107" s="12" t="s">
        <v>75</v>
      </c>
      <c r="AY107" s="225" t="s">
        <v>146</v>
      </c>
    </row>
    <row r="108" spans="2:65" s="1" customFormat="1" ht="14.4" customHeight="1">
      <c r="B108" s="40"/>
      <c r="C108" s="226" t="s">
        <v>151</v>
      </c>
      <c r="D108" s="226" t="s">
        <v>165</v>
      </c>
      <c r="E108" s="227" t="s">
        <v>166</v>
      </c>
      <c r="F108" s="228" t="s">
        <v>167</v>
      </c>
      <c r="G108" s="229" t="s">
        <v>160</v>
      </c>
      <c r="H108" s="230">
        <v>8.9999999999999993E-3</v>
      </c>
      <c r="I108" s="231"/>
      <c r="J108" s="232">
        <f>ROUND(I108*H108,2)</f>
        <v>0</v>
      </c>
      <c r="K108" s="228" t="s">
        <v>161</v>
      </c>
      <c r="L108" s="233"/>
      <c r="M108" s="234" t="s">
        <v>21</v>
      </c>
      <c r="N108" s="235" t="s">
        <v>39</v>
      </c>
      <c r="O108" s="41"/>
      <c r="P108" s="211">
        <f>O108*H108</f>
        <v>0</v>
      </c>
      <c r="Q108" s="211">
        <v>1</v>
      </c>
      <c r="R108" s="211">
        <f>Q108*H108</f>
        <v>8.9999999999999993E-3</v>
      </c>
      <c r="S108" s="211">
        <v>0</v>
      </c>
      <c r="T108" s="212">
        <f>S108*H108</f>
        <v>0</v>
      </c>
      <c r="AR108" s="24" t="s">
        <v>168</v>
      </c>
      <c r="AT108" s="24" t="s">
        <v>165</v>
      </c>
      <c r="AU108" s="24" t="s">
        <v>77</v>
      </c>
      <c r="AY108" s="24" t="s">
        <v>146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24" t="s">
        <v>75</v>
      </c>
      <c r="BK108" s="213">
        <f>ROUND(I108*H108,2)</f>
        <v>0</v>
      </c>
      <c r="BL108" s="24" t="s">
        <v>151</v>
      </c>
      <c r="BM108" s="24" t="s">
        <v>169</v>
      </c>
    </row>
    <row r="109" spans="2:65" s="12" customFormat="1" ht="12">
      <c r="B109" s="214"/>
      <c r="C109" s="215"/>
      <c r="D109" s="216" t="s">
        <v>163</v>
      </c>
      <c r="E109" s="217" t="s">
        <v>21</v>
      </c>
      <c r="F109" s="218" t="s">
        <v>170</v>
      </c>
      <c r="G109" s="215"/>
      <c r="H109" s="219">
        <v>8.9999999999999993E-3</v>
      </c>
      <c r="I109" s="220"/>
      <c r="J109" s="215"/>
      <c r="K109" s="215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163</v>
      </c>
      <c r="AU109" s="225" t="s">
        <v>77</v>
      </c>
      <c r="AV109" s="12" t="s">
        <v>77</v>
      </c>
      <c r="AW109" s="12" t="s">
        <v>32</v>
      </c>
      <c r="AX109" s="12" t="s">
        <v>75</v>
      </c>
      <c r="AY109" s="225" t="s">
        <v>146</v>
      </c>
    </row>
    <row r="110" spans="2:65" s="1" customFormat="1" ht="34.200000000000003" customHeight="1">
      <c r="B110" s="40"/>
      <c r="C110" s="202" t="s">
        <v>171</v>
      </c>
      <c r="D110" s="202" t="s">
        <v>148</v>
      </c>
      <c r="E110" s="203" t="s">
        <v>172</v>
      </c>
      <c r="F110" s="204" t="s">
        <v>173</v>
      </c>
      <c r="G110" s="205" t="s">
        <v>174</v>
      </c>
      <c r="H110" s="206">
        <v>1.845</v>
      </c>
      <c r="I110" s="207"/>
      <c r="J110" s="208">
        <f>ROUND(I110*H110,2)</f>
        <v>0</v>
      </c>
      <c r="K110" s="204" t="s">
        <v>161</v>
      </c>
      <c r="L110" s="60"/>
      <c r="M110" s="209" t="s">
        <v>21</v>
      </c>
      <c r="N110" s="210" t="s">
        <v>39</v>
      </c>
      <c r="O110" s="41"/>
      <c r="P110" s="211">
        <f>O110*H110</f>
        <v>0</v>
      </c>
      <c r="Q110" s="211">
        <v>6.9169999999999995E-2</v>
      </c>
      <c r="R110" s="211">
        <f>Q110*H110</f>
        <v>0.12761865</v>
      </c>
      <c r="S110" s="211">
        <v>0</v>
      </c>
      <c r="T110" s="212">
        <f>S110*H110</f>
        <v>0</v>
      </c>
      <c r="AR110" s="24" t="s">
        <v>151</v>
      </c>
      <c r="AT110" s="24" t="s">
        <v>148</v>
      </c>
      <c r="AU110" s="24" t="s">
        <v>77</v>
      </c>
      <c r="AY110" s="24" t="s">
        <v>146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4" t="s">
        <v>75</v>
      </c>
      <c r="BK110" s="213">
        <f>ROUND(I110*H110,2)</f>
        <v>0</v>
      </c>
      <c r="BL110" s="24" t="s">
        <v>151</v>
      </c>
      <c r="BM110" s="24" t="s">
        <v>175</v>
      </c>
    </row>
    <row r="111" spans="2:65" s="12" customFormat="1" ht="12">
      <c r="B111" s="214"/>
      <c r="C111" s="215"/>
      <c r="D111" s="216" t="s">
        <v>163</v>
      </c>
      <c r="E111" s="217" t="s">
        <v>21</v>
      </c>
      <c r="F111" s="218" t="s">
        <v>176</v>
      </c>
      <c r="G111" s="215"/>
      <c r="H111" s="219">
        <v>1.845</v>
      </c>
      <c r="I111" s="220"/>
      <c r="J111" s="215"/>
      <c r="K111" s="215"/>
      <c r="L111" s="221"/>
      <c r="M111" s="222"/>
      <c r="N111" s="223"/>
      <c r="O111" s="223"/>
      <c r="P111" s="223"/>
      <c r="Q111" s="223"/>
      <c r="R111" s="223"/>
      <c r="S111" s="223"/>
      <c r="T111" s="224"/>
      <c r="AT111" s="225" t="s">
        <v>163</v>
      </c>
      <c r="AU111" s="225" t="s">
        <v>77</v>
      </c>
      <c r="AV111" s="12" t="s">
        <v>77</v>
      </c>
      <c r="AW111" s="12" t="s">
        <v>32</v>
      </c>
      <c r="AX111" s="12" t="s">
        <v>75</v>
      </c>
      <c r="AY111" s="225" t="s">
        <v>146</v>
      </c>
    </row>
    <row r="112" spans="2:65" s="1" customFormat="1" ht="22.8" customHeight="1">
      <c r="B112" s="40"/>
      <c r="C112" s="202" t="s">
        <v>177</v>
      </c>
      <c r="D112" s="202" t="s">
        <v>148</v>
      </c>
      <c r="E112" s="203" t="s">
        <v>178</v>
      </c>
      <c r="F112" s="204" t="s">
        <v>179</v>
      </c>
      <c r="G112" s="205" t="s">
        <v>180</v>
      </c>
      <c r="H112" s="206">
        <v>4.0999999999999996</v>
      </c>
      <c r="I112" s="207"/>
      <c r="J112" s="208">
        <f>ROUND(I112*H112,2)</f>
        <v>0</v>
      </c>
      <c r="K112" s="204" t="s">
        <v>161</v>
      </c>
      <c r="L112" s="60"/>
      <c r="M112" s="209" t="s">
        <v>21</v>
      </c>
      <c r="N112" s="210" t="s">
        <v>39</v>
      </c>
      <c r="O112" s="41"/>
      <c r="P112" s="211">
        <f>O112*H112</f>
        <v>0</v>
      </c>
      <c r="Q112" s="211">
        <v>1.2E-4</v>
      </c>
      <c r="R112" s="211">
        <f>Q112*H112</f>
        <v>4.9199999999999992E-4</v>
      </c>
      <c r="S112" s="211">
        <v>0</v>
      </c>
      <c r="T112" s="212">
        <f>S112*H112</f>
        <v>0</v>
      </c>
      <c r="AR112" s="24" t="s">
        <v>151</v>
      </c>
      <c r="AT112" s="24" t="s">
        <v>148</v>
      </c>
      <c r="AU112" s="24" t="s">
        <v>77</v>
      </c>
      <c r="AY112" s="24" t="s">
        <v>146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24" t="s">
        <v>75</v>
      </c>
      <c r="BK112" s="213">
        <f>ROUND(I112*H112,2)</f>
        <v>0</v>
      </c>
      <c r="BL112" s="24" t="s">
        <v>151</v>
      </c>
      <c r="BM112" s="24" t="s">
        <v>181</v>
      </c>
    </row>
    <row r="113" spans="2:65" s="12" customFormat="1" ht="12">
      <c r="B113" s="214"/>
      <c r="C113" s="215"/>
      <c r="D113" s="216" t="s">
        <v>163</v>
      </c>
      <c r="E113" s="217" t="s">
        <v>21</v>
      </c>
      <c r="F113" s="218" t="s">
        <v>182</v>
      </c>
      <c r="G113" s="215"/>
      <c r="H113" s="219">
        <v>4.0999999999999996</v>
      </c>
      <c r="I113" s="220"/>
      <c r="J113" s="215"/>
      <c r="K113" s="215"/>
      <c r="L113" s="221"/>
      <c r="M113" s="222"/>
      <c r="N113" s="223"/>
      <c r="O113" s="223"/>
      <c r="P113" s="223"/>
      <c r="Q113" s="223"/>
      <c r="R113" s="223"/>
      <c r="S113" s="223"/>
      <c r="T113" s="224"/>
      <c r="AT113" s="225" t="s">
        <v>163</v>
      </c>
      <c r="AU113" s="225" t="s">
        <v>77</v>
      </c>
      <c r="AV113" s="12" t="s">
        <v>77</v>
      </c>
      <c r="AW113" s="12" t="s">
        <v>32</v>
      </c>
      <c r="AX113" s="12" t="s">
        <v>75</v>
      </c>
      <c r="AY113" s="225" t="s">
        <v>146</v>
      </c>
    </row>
    <row r="114" spans="2:65" s="1" customFormat="1" ht="34.200000000000003" customHeight="1">
      <c r="B114" s="40"/>
      <c r="C114" s="202" t="s">
        <v>183</v>
      </c>
      <c r="D114" s="202" t="s">
        <v>148</v>
      </c>
      <c r="E114" s="203" t="s">
        <v>184</v>
      </c>
      <c r="F114" s="204" t="s">
        <v>185</v>
      </c>
      <c r="G114" s="205" t="s">
        <v>174</v>
      </c>
      <c r="H114" s="206">
        <v>0.96</v>
      </c>
      <c r="I114" s="207"/>
      <c r="J114" s="208">
        <f>ROUND(I114*H114,2)</f>
        <v>0</v>
      </c>
      <c r="K114" s="204" t="s">
        <v>161</v>
      </c>
      <c r="L114" s="60"/>
      <c r="M114" s="209" t="s">
        <v>21</v>
      </c>
      <c r="N114" s="210" t="s">
        <v>39</v>
      </c>
      <c r="O114" s="41"/>
      <c r="P114" s="211">
        <f>O114*H114</f>
        <v>0</v>
      </c>
      <c r="Q114" s="211">
        <v>0.10745</v>
      </c>
      <c r="R114" s="211">
        <f>Q114*H114</f>
        <v>0.10315199999999999</v>
      </c>
      <c r="S114" s="211">
        <v>0</v>
      </c>
      <c r="T114" s="212">
        <f>S114*H114</f>
        <v>0</v>
      </c>
      <c r="AR114" s="24" t="s">
        <v>151</v>
      </c>
      <c r="AT114" s="24" t="s">
        <v>148</v>
      </c>
      <c r="AU114" s="24" t="s">
        <v>77</v>
      </c>
      <c r="AY114" s="24" t="s">
        <v>146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24" t="s">
        <v>75</v>
      </c>
      <c r="BK114" s="213">
        <f>ROUND(I114*H114,2)</f>
        <v>0</v>
      </c>
      <c r="BL114" s="24" t="s">
        <v>151</v>
      </c>
      <c r="BM114" s="24" t="s">
        <v>186</v>
      </c>
    </row>
    <row r="115" spans="2:65" s="12" customFormat="1" ht="12">
      <c r="B115" s="214"/>
      <c r="C115" s="215"/>
      <c r="D115" s="216" t="s">
        <v>163</v>
      </c>
      <c r="E115" s="217" t="s">
        <v>21</v>
      </c>
      <c r="F115" s="218" t="s">
        <v>187</v>
      </c>
      <c r="G115" s="215"/>
      <c r="H115" s="219">
        <v>0.96</v>
      </c>
      <c r="I115" s="220"/>
      <c r="J115" s="215"/>
      <c r="K115" s="215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163</v>
      </c>
      <c r="AU115" s="225" t="s">
        <v>77</v>
      </c>
      <c r="AV115" s="12" t="s">
        <v>77</v>
      </c>
      <c r="AW115" s="12" t="s">
        <v>32</v>
      </c>
      <c r="AX115" s="12" t="s">
        <v>75</v>
      </c>
      <c r="AY115" s="225" t="s">
        <v>146</v>
      </c>
    </row>
    <row r="116" spans="2:65" s="11" customFormat="1" ht="29.85" customHeight="1">
      <c r="B116" s="186"/>
      <c r="C116" s="187"/>
      <c r="D116" s="188" t="s">
        <v>67</v>
      </c>
      <c r="E116" s="200" t="s">
        <v>177</v>
      </c>
      <c r="F116" s="200" t="s">
        <v>188</v>
      </c>
      <c r="G116" s="187"/>
      <c r="H116" s="187"/>
      <c r="I116" s="190"/>
      <c r="J116" s="201">
        <f>BK116</f>
        <v>0</v>
      </c>
      <c r="K116" s="187"/>
      <c r="L116" s="192"/>
      <c r="M116" s="193"/>
      <c r="N116" s="194"/>
      <c r="O116" s="194"/>
      <c r="P116" s="195">
        <f>SUM(P117:P153)</f>
        <v>0</v>
      </c>
      <c r="Q116" s="194"/>
      <c r="R116" s="195">
        <f>SUM(R117:R153)</f>
        <v>2.7166371399999996</v>
      </c>
      <c r="S116" s="194"/>
      <c r="T116" s="196">
        <f>SUM(T117:T153)</f>
        <v>0</v>
      </c>
      <c r="AR116" s="197" t="s">
        <v>75</v>
      </c>
      <c r="AT116" s="198" t="s">
        <v>67</v>
      </c>
      <c r="AU116" s="198" t="s">
        <v>75</v>
      </c>
      <c r="AY116" s="197" t="s">
        <v>146</v>
      </c>
      <c r="BK116" s="199">
        <f>SUM(BK117:BK153)</f>
        <v>0</v>
      </c>
    </row>
    <row r="117" spans="2:65" s="1" customFormat="1" ht="22.8" customHeight="1">
      <c r="B117" s="40"/>
      <c r="C117" s="202" t="s">
        <v>168</v>
      </c>
      <c r="D117" s="202" t="s">
        <v>148</v>
      </c>
      <c r="E117" s="203" t="s">
        <v>189</v>
      </c>
      <c r="F117" s="204" t="s">
        <v>190</v>
      </c>
      <c r="G117" s="205" t="s">
        <v>174</v>
      </c>
      <c r="H117" s="206">
        <v>0.27800000000000002</v>
      </c>
      <c r="I117" s="207"/>
      <c r="J117" s="208">
        <f>ROUND(I117*H117,2)</f>
        <v>0</v>
      </c>
      <c r="K117" s="204" t="s">
        <v>161</v>
      </c>
      <c r="L117" s="60"/>
      <c r="M117" s="209" t="s">
        <v>21</v>
      </c>
      <c r="N117" s="210" t="s">
        <v>39</v>
      </c>
      <c r="O117" s="41"/>
      <c r="P117" s="211">
        <f>O117*H117</f>
        <v>0</v>
      </c>
      <c r="Q117" s="211">
        <v>3.8899999999999997E-2</v>
      </c>
      <c r="R117" s="211">
        <f>Q117*H117</f>
        <v>1.08142E-2</v>
      </c>
      <c r="S117" s="211">
        <v>0</v>
      </c>
      <c r="T117" s="212">
        <f>S117*H117</f>
        <v>0</v>
      </c>
      <c r="AR117" s="24" t="s">
        <v>151</v>
      </c>
      <c r="AT117" s="24" t="s">
        <v>148</v>
      </c>
      <c r="AU117" s="24" t="s">
        <v>77</v>
      </c>
      <c r="AY117" s="24" t="s">
        <v>146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24" t="s">
        <v>75</v>
      </c>
      <c r="BK117" s="213">
        <f>ROUND(I117*H117,2)</f>
        <v>0</v>
      </c>
      <c r="BL117" s="24" t="s">
        <v>151</v>
      </c>
      <c r="BM117" s="24" t="s">
        <v>191</v>
      </c>
    </row>
    <row r="118" spans="2:65" s="12" customFormat="1" ht="12">
      <c r="B118" s="214"/>
      <c r="C118" s="215"/>
      <c r="D118" s="216" t="s">
        <v>163</v>
      </c>
      <c r="E118" s="217" t="s">
        <v>21</v>
      </c>
      <c r="F118" s="218" t="s">
        <v>192</v>
      </c>
      <c r="G118" s="215"/>
      <c r="H118" s="219">
        <v>0.27800000000000002</v>
      </c>
      <c r="I118" s="220"/>
      <c r="J118" s="215"/>
      <c r="K118" s="215"/>
      <c r="L118" s="221"/>
      <c r="M118" s="222"/>
      <c r="N118" s="223"/>
      <c r="O118" s="223"/>
      <c r="P118" s="223"/>
      <c r="Q118" s="223"/>
      <c r="R118" s="223"/>
      <c r="S118" s="223"/>
      <c r="T118" s="224"/>
      <c r="AT118" s="225" t="s">
        <v>163</v>
      </c>
      <c r="AU118" s="225" t="s">
        <v>77</v>
      </c>
      <c r="AV118" s="12" t="s">
        <v>77</v>
      </c>
      <c r="AW118" s="12" t="s">
        <v>32</v>
      </c>
      <c r="AX118" s="12" t="s">
        <v>75</v>
      </c>
      <c r="AY118" s="225" t="s">
        <v>146</v>
      </c>
    </row>
    <row r="119" spans="2:65" s="1" customFormat="1" ht="22.8" customHeight="1">
      <c r="B119" s="40"/>
      <c r="C119" s="202" t="s">
        <v>193</v>
      </c>
      <c r="D119" s="202" t="s">
        <v>148</v>
      </c>
      <c r="E119" s="203" t="s">
        <v>194</v>
      </c>
      <c r="F119" s="204" t="s">
        <v>195</v>
      </c>
      <c r="G119" s="205" t="s">
        <v>174</v>
      </c>
      <c r="H119" s="206">
        <v>0.27800000000000002</v>
      </c>
      <c r="I119" s="207"/>
      <c r="J119" s="208">
        <f>ROUND(I119*H119,2)</f>
        <v>0</v>
      </c>
      <c r="K119" s="204" t="s">
        <v>161</v>
      </c>
      <c r="L119" s="60"/>
      <c r="M119" s="209" t="s">
        <v>21</v>
      </c>
      <c r="N119" s="210" t="s">
        <v>39</v>
      </c>
      <c r="O119" s="41"/>
      <c r="P119" s="211">
        <f>O119*H119</f>
        <v>0</v>
      </c>
      <c r="Q119" s="211">
        <v>4.1529999999999997E-2</v>
      </c>
      <c r="R119" s="211">
        <f>Q119*H119</f>
        <v>1.1545340000000001E-2</v>
      </c>
      <c r="S119" s="211">
        <v>0</v>
      </c>
      <c r="T119" s="212">
        <f>S119*H119</f>
        <v>0</v>
      </c>
      <c r="AR119" s="24" t="s">
        <v>151</v>
      </c>
      <c r="AT119" s="24" t="s">
        <v>148</v>
      </c>
      <c r="AU119" s="24" t="s">
        <v>77</v>
      </c>
      <c r="AY119" s="24" t="s">
        <v>146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24" t="s">
        <v>75</v>
      </c>
      <c r="BK119" s="213">
        <f>ROUND(I119*H119,2)</f>
        <v>0</v>
      </c>
      <c r="BL119" s="24" t="s">
        <v>151</v>
      </c>
      <c r="BM119" s="24" t="s">
        <v>196</v>
      </c>
    </row>
    <row r="120" spans="2:65" s="12" customFormat="1" ht="12">
      <c r="B120" s="214"/>
      <c r="C120" s="215"/>
      <c r="D120" s="216" t="s">
        <v>163</v>
      </c>
      <c r="E120" s="217" t="s">
        <v>21</v>
      </c>
      <c r="F120" s="218" t="s">
        <v>192</v>
      </c>
      <c r="G120" s="215"/>
      <c r="H120" s="219">
        <v>0.27800000000000002</v>
      </c>
      <c r="I120" s="220"/>
      <c r="J120" s="215"/>
      <c r="K120" s="215"/>
      <c r="L120" s="221"/>
      <c r="M120" s="222"/>
      <c r="N120" s="223"/>
      <c r="O120" s="223"/>
      <c r="P120" s="223"/>
      <c r="Q120" s="223"/>
      <c r="R120" s="223"/>
      <c r="S120" s="223"/>
      <c r="T120" s="224"/>
      <c r="AT120" s="225" t="s">
        <v>163</v>
      </c>
      <c r="AU120" s="225" t="s">
        <v>77</v>
      </c>
      <c r="AV120" s="12" t="s">
        <v>77</v>
      </c>
      <c r="AW120" s="12" t="s">
        <v>32</v>
      </c>
      <c r="AX120" s="12" t="s">
        <v>75</v>
      </c>
      <c r="AY120" s="225" t="s">
        <v>146</v>
      </c>
    </row>
    <row r="121" spans="2:65" s="1" customFormat="1" ht="22.8" customHeight="1">
      <c r="B121" s="40"/>
      <c r="C121" s="202" t="s">
        <v>197</v>
      </c>
      <c r="D121" s="202" t="s">
        <v>148</v>
      </c>
      <c r="E121" s="203" t="s">
        <v>198</v>
      </c>
      <c r="F121" s="204" t="s">
        <v>199</v>
      </c>
      <c r="G121" s="205" t="s">
        <v>174</v>
      </c>
      <c r="H121" s="206">
        <v>4.7699999999999996</v>
      </c>
      <c r="I121" s="207"/>
      <c r="J121" s="208">
        <f>ROUND(I121*H121,2)</f>
        <v>0</v>
      </c>
      <c r="K121" s="204" t="s">
        <v>161</v>
      </c>
      <c r="L121" s="60"/>
      <c r="M121" s="209" t="s">
        <v>21</v>
      </c>
      <c r="N121" s="210" t="s">
        <v>39</v>
      </c>
      <c r="O121" s="41"/>
      <c r="P121" s="211">
        <f>O121*H121</f>
        <v>0</v>
      </c>
      <c r="Q121" s="211">
        <v>4.3800000000000002E-3</v>
      </c>
      <c r="R121" s="211">
        <f>Q121*H121</f>
        <v>2.0892600000000001E-2</v>
      </c>
      <c r="S121" s="211">
        <v>0</v>
      </c>
      <c r="T121" s="212">
        <f>S121*H121</f>
        <v>0</v>
      </c>
      <c r="AR121" s="24" t="s">
        <v>151</v>
      </c>
      <c r="AT121" s="24" t="s">
        <v>148</v>
      </c>
      <c r="AU121" s="24" t="s">
        <v>77</v>
      </c>
      <c r="AY121" s="24" t="s">
        <v>146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24" t="s">
        <v>75</v>
      </c>
      <c r="BK121" s="213">
        <f>ROUND(I121*H121,2)</f>
        <v>0</v>
      </c>
      <c r="BL121" s="24" t="s">
        <v>151</v>
      </c>
      <c r="BM121" s="24" t="s">
        <v>200</v>
      </c>
    </row>
    <row r="122" spans="2:65" s="13" customFormat="1" ht="12">
      <c r="B122" s="236"/>
      <c r="C122" s="237"/>
      <c r="D122" s="216" t="s">
        <v>163</v>
      </c>
      <c r="E122" s="238" t="s">
        <v>21</v>
      </c>
      <c r="F122" s="239" t="s">
        <v>201</v>
      </c>
      <c r="G122" s="237"/>
      <c r="H122" s="238" t="s">
        <v>21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163</v>
      </c>
      <c r="AU122" s="245" t="s">
        <v>77</v>
      </c>
      <c r="AV122" s="13" t="s">
        <v>75</v>
      </c>
      <c r="AW122" s="13" t="s">
        <v>32</v>
      </c>
      <c r="AX122" s="13" t="s">
        <v>68</v>
      </c>
      <c r="AY122" s="245" t="s">
        <v>146</v>
      </c>
    </row>
    <row r="123" spans="2:65" s="12" customFormat="1" ht="12">
      <c r="B123" s="214"/>
      <c r="C123" s="215"/>
      <c r="D123" s="216" t="s">
        <v>163</v>
      </c>
      <c r="E123" s="217" t="s">
        <v>21</v>
      </c>
      <c r="F123" s="218" t="s">
        <v>202</v>
      </c>
      <c r="G123" s="215"/>
      <c r="H123" s="219">
        <v>1.845</v>
      </c>
      <c r="I123" s="220"/>
      <c r="J123" s="215"/>
      <c r="K123" s="215"/>
      <c r="L123" s="221"/>
      <c r="M123" s="222"/>
      <c r="N123" s="223"/>
      <c r="O123" s="223"/>
      <c r="P123" s="223"/>
      <c r="Q123" s="223"/>
      <c r="R123" s="223"/>
      <c r="S123" s="223"/>
      <c r="T123" s="224"/>
      <c r="AT123" s="225" t="s">
        <v>163</v>
      </c>
      <c r="AU123" s="225" t="s">
        <v>77</v>
      </c>
      <c r="AV123" s="12" t="s">
        <v>77</v>
      </c>
      <c r="AW123" s="12" t="s">
        <v>32</v>
      </c>
      <c r="AX123" s="12" t="s">
        <v>68</v>
      </c>
      <c r="AY123" s="225" t="s">
        <v>146</v>
      </c>
    </row>
    <row r="124" spans="2:65" s="12" customFormat="1" ht="12">
      <c r="B124" s="214"/>
      <c r="C124" s="215"/>
      <c r="D124" s="216" t="s">
        <v>163</v>
      </c>
      <c r="E124" s="217" t="s">
        <v>21</v>
      </c>
      <c r="F124" s="218" t="s">
        <v>203</v>
      </c>
      <c r="G124" s="215"/>
      <c r="H124" s="219">
        <v>1.845</v>
      </c>
      <c r="I124" s="220"/>
      <c r="J124" s="215"/>
      <c r="K124" s="215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163</v>
      </c>
      <c r="AU124" s="225" t="s">
        <v>77</v>
      </c>
      <c r="AV124" s="12" t="s">
        <v>77</v>
      </c>
      <c r="AW124" s="12" t="s">
        <v>32</v>
      </c>
      <c r="AX124" s="12" t="s">
        <v>68</v>
      </c>
      <c r="AY124" s="225" t="s">
        <v>146</v>
      </c>
    </row>
    <row r="125" spans="2:65" s="12" customFormat="1" ht="12">
      <c r="B125" s="214"/>
      <c r="C125" s="215"/>
      <c r="D125" s="216" t="s">
        <v>163</v>
      </c>
      <c r="E125" s="217" t="s">
        <v>21</v>
      </c>
      <c r="F125" s="218" t="s">
        <v>204</v>
      </c>
      <c r="G125" s="215"/>
      <c r="H125" s="219">
        <v>1.08</v>
      </c>
      <c r="I125" s="220"/>
      <c r="J125" s="215"/>
      <c r="K125" s="215"/>
      <c r="L125" s="221"/>
      <c r="M125" s="222"/>
      <c r="N125" s="223"/>
      <c r="O125" s="223"/>
      <c r="P125" s="223"/>
      <c r="Q125" s="223"/>
      <c r="R125" s="223"/>
      <c r="S125" s="223"/>
      <c r="T125" s="224"/>
      <c r="AT125" s="225" t="s">
        <v>163</v>
      </c>
      <c r="AU125" s="225" t="s">
        <v>77</v>
      </c>
      <c r="AV125" s="12" t="s">
        <v>77</v>
      </c>
      <c r="AW125" s="12" t="s">
        <v>32</v>
      </c>
      <c r="AX125" s="12" t="s">
        <v>68</v>
      </c>
      <c r="AY125" s="225" t="s">
        <v>146</v>
      </c>
    </row>
    <row r="126" spans="2:65" s="14" customFormat="1" ht="12">
      <c r="B126" s="246"/>
      <c r="C126" s="247"/>
      <c r="D126" s="216" t="s">
        <v>163</v>
      </c>
      <c r="E126" s="248" t="s">
        <v>21</v>
      </c>
      <c r="F126" s="249" t="s">
        <v>205</v>
      </c>
      <c r="G126" s="247"/>
      <c r="H126" s="250">
        <v>4.7699999999999996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AT126" s="256" t="s">
        <v>163</v>
      </c>
      <c r="AU126" s="256" t="s">
        <v>77</v>
      </c>
      <c r="AV126" s="14" t="s">
        <v>151</v>
      </c>
      <c r="AW126" s="14" t="s">
        <v>32</v>
      </c>
      <c r="AX126" s="14" t="s">
        <v>75</v>
      </c>
      <c r="AY126" s="256" t="s">
        <v>146</v>
      </c>
    </row>
    <row r="127" spans="2:65" s="1" customFormat="1" ht="22.8" customHeight="1">
      <c r="B127" s="40"/>
      <c r="C127" s="202" t="s">
        <v>206</v>
      </c>
      <c r="D127" s="202" t="s">
        <v>148</v>
      </c>
      <c r="E127" s="203" t="s">
        <v>207</v>
      </c>
      <c r="F127" s="204" t="s">
        <v>208</v>
      </c>
      <c r="G127" s="205" t="s">
        <v>174</v>
      </c>
      <c r="H127" s="206">
        <v>68.066000000000003</v>
      </c>
      <c r="I127" s="207"/>
      <c r="J127" s="208">
        <f>ROUND(I127*H127,2)</f>
        <v>0</v>
      </c>
      <c r="K127" s="204" t="s">
        <v>161</v>
      </c>
      <c r="L127" s="60"/>
      <c r="M127" s="209" t="s">
        <v>21</v>
      </c>
      <c r="N127" s="210" t="s">
        <v>39</v>
      </c>
      <c r="O127" s="41"/>
      <c r="P127" s="211">
        <f>O127*H127</f>
        <v>0</v>
      </c>
      <c r="Q127" s="211">
        <v>1.5599999999999999E-2</v>
      </c>
      <c r="R127" s="211">
        <f>Q127*H127</f>
        <v>1.0618296</v>
      </c>
      <c r="S127" s="211">
        <v>0</v>
      </c>
      <c r="T127" s="212">
        <f>S127*H127</f>
        <v>0</v>
      </c>
      <c r="AR127" s="24" t="s">
        <v>151</v>
      </c>
      <c r="AT127" s="24" t="s">
        <v>148</v>
      </c>
      <c r="AU127" s="24" t="s">
        <v>77</v>
      </c>
      <c r="AY127" s="24" t="s">
        <v>146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24" t="s">
        <v>75</v>
      </c>
      <c r="BK127" s="213">
        <f>ROUND(I127*H127,2)</f>
        <v>0</v>
      </c>
      <c r="BL127" s="24" t="s">
        <v>151</v>
      </c>
      <c r="BM127" s="24" t="s">
        <v>209</v>
      </c>
    </row>
    <row r="128" spans="2:65" s="13" customFormat="1" ht="12">
      <c r="B128" s="236"/>
      <c r="C128" s="237"/>
      <c r="D128" s="216" t="s">
        <v>163</v>
      </c>
      <c r="E128" s="238" t="s">
        <v>21</v>
      </c>
      <c r="F128" s="239" t="s">
        <v>210</v>
      </c>
      <c r="G128" s="237"/>
      <c r="H128" s="238" t="s">
        <v>21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AT128" s="245" t="s">
        <v>163</v>
      </c>
      <c r="AU128" s="245" t="s">
        <v>77</v>
      </c>
      <c r="AV128" s="13" t="s">
        <v>75</v>
      </c>
      <c r="AW128" s="13" t="s">
        <v>32</v>
      </c>
      <c r="AX128" s="13" t="s">
        <v>68</v>
      </c>
      <c r="AY128" s="245" t="s">
        <v>146</v>
      </c>
    </row>
    <row r="129" spans="2:65" s="12" customFormat="1" ht="24">
      <c r="B129" s="214"/>
      <c r="C129" s="215"/>
      <c r="D129" s="216" t="s">
        <v>163</v>
      </c>
      <c r="E129" s="217" t="s">
        <v>21</v>
      </c>
      <c r="F129" s="218" t="s">
        <v>211</v>
      </c>
      <c r="G129" s="215"/>
      <c r="H129" s="219">
        <v>60.99</v>
      </c>
      <c r="I129" s="220"/>
      <c r="J129" s="215"/>
      <c r="K129" s="215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163</v>
      </c>
      <c r="AU129" s="225" t="s">
        <v>77</v>
      </c>
      <c r="AV129" s="12" t="s">
        <v>77</v>
      </c>
      <c r="AW129" s="12" t="s">
        <v>32</v>
      </c>
      <c r="AX129" s="12" t="s">
        <v>68</v>
      </c>
      <c r="AY129" s="225" t="s">
        <v>146</v>
      </c>
    </row>
    <row r="130" spans="2:65" s="12" customFormat="1" ht="12">
      <c r="B130" s="214"/>
      <c r="C130" s="215"/>
      <c r="D130" s="216" t="s">
        <v>163</v>
      </c>
      <c r="E130" s="217" t="s">
        <v>21</v>
      </c>
      <c r="F130" s="218" t="s">
        <v>212</v>
      </c>
      <c r="G130" s="215"/>
      <c r="H130" s="219">
        <v>1.746</v>
      </c>
      <c r="I130" s="220"/>
      <c r="J130" s="215"/>
      <c r="K130" s="215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163</v>
      </c>
      <c r="AU130" s="225" t="s">
        <v>77</v>
      </c>
      <c r="AV130" s="12" t="s">
        <v>77</v>
      </c>
      <c r="AW130" s="12" t="s">
        <v>32</v>
      </c>
      <c r="AX130" s="12" t="s">
        <v>68</v>
      </c>
      <c r="AY130" s="225" t="s">
        <v>146</v>
      </c>
    </row>
    <row r="131" spans="2:65" s="12" customFormat="1" ht="12">
      <c r="B131" s="214"/>
      <c r="C131" s="215"/>
      <c r="D131" s="216" t="s">
        <v>163</v>
      </c>
      <c r="E131" s="217" t="s">
        <v>21</v>
      </c>
      <c r="F131" s="218" t="s">
        <v>213</v>
      </c>
      <c r="G131" s="215"/>
      <c r="H131" s="219">
        <v>5.33</v>
      </c>
      <c r="I131" s="220"/>
      <c r="J131" s="215"/>
      <c r="K131" s="215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163</v>
      </c>
      <c r="AU131" s="225" t="s">
        <v>77</v>
      </c>
      <c r="AV131" s="12" t="s">
        <v>77</v>
      </c>
      <c r="AW131" s="12" t="s">
        <v>32</v>
      </c>
      <c r="AX131" s="12" t="s">
        <v>68</v>
      </c>
      <c r="AY131" s="225" t="s">
        <v>146</v>
      </c>
    </row>
    <row r="132" spans="2:65" s="14" customFormat="1" ht="12">
      <c r="B132" s="246"/>
      <c r="C132" s="247"/>
      <c r="D132" s="216" t="s">
        <v>163</v>
      </c>
      <c r="E132" s="248" t="s">
        <v>21</v>
      </c>
      <c r="F132" s="249" t="s">
        <v>205</v>
      </c>
      <c r="G132" s="247"/>
      <c r="H132" s="250">
        <v>68.066000000000003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AT132" s="256" t="s">
        <v>163</v>
      </c>
      <c r="AU132" s="256" t="s">
        <v>77</v>
      </c>
      <c r="AV132" s="14" t="s">
        <v>151</v>
      </c>
      <c r="AW132" s="14" t="s">
        <v>32</v>
      </c>
      <c r="AX132" s="14" t="s">
        <v>75</v>
      </c>
      <c r="AY132" s="256" t="s">
        <v>146</v>
      </c>
    </row>
    <row r="133" spans="2:65" s="1" customFormat="1" ht="34.200000000000003" customHeight="1">
      <c r="B133" s="40"/>
      <c r="C133" s="202" t="s">
        <v>214</v>
      </c>
      <c r="D133" s="202" t="s">
        <v>148</v>
      </c>
      <c r="E133" s="203" t="s">
        <v>215</v>
      </c>
      <c r="F133" s="204" t="s">
        <v>216</v>
      </c>
      <c r="G133" s="205" t="s">
        <v>174</v>
      </c>
      <c r="H133" s="206">
        <v>53.006</v>
      </c>
      <c r="I133" s="207"/>
      <c r="J133" s="208">
        <f>ROUND(I133*H133,2)</f>
        <v>0</v>
      </c>
      <c r="K133" s="204" t="s">
        <v>161</v>
      </c>
      <c r="L133" s="60"/>
      <c r="M133" s="209" t="s">
        <v>21</v>
      </c>
      <c r="N133" s="210" t="s">
        <v>39</v>
      </c>
      <c r="O133" s="41"/>
      <c r="P133" s="211">
        <f>O133*H133</f>
        <v>0</v>
      </c>
      <c r="Q133" s="211">
        <v>1.7000000000000001E-2</v>
      </c>
      <c r="R133" s="211">
        <f>Q133*H133</f>
        <v>0.90110200000000007</v>
      </c>
      <c r="S133" s="211">
        <v>0</v>
      </c>
      <c r="T133" s="212">
        <f>S133*H133</f>
        <v>0</v>
      </c>
      <c r="AR133" s="24" t="s">
        <v>151</v>
      </c>
      <c r="AT133" s="24" t="s">
        <v>148</v>
      </c>
      <c r="AU133" s="24" t="s">
        <v>77</v>
      </c>
      <c r="AY133" s="24" t="s">
        <v>146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24" t="s">
        <v>75</v>
      </c>
      <c r="BK133" s="213">
        <f>ROUND(I133*H133,2)</f>
        <v>0</v>
      </c>
      <c r="BL133" s="24" t="s">
        <v>151</v>
      </c>
      <c r="BM133" s="24" t="s">
        <v>217</v>
      </c>
    </row>
    <row r="134" spans="2:65" s="12" customFormat="1" ht="12">
      <c r="B134" s="214"/>
      <c r="C134" s="215"/>
      <c r="D134" s="216" t="s">
        <v>163</v>
      </c>
      <c r="E134" s="217" t="s">
        <v>21</v>
      </c>
      <c r="F134" s="218" t="s">
        <v>218</v>
      </c>
      <c r="G134" s="215"/>
      <c r="H134" s="219">
        <v>8.5139999999999993</v>
      </c>
      <c r="I134" s="220"/>
      <c r="J134" s="215"/>
      <c r="K134" s="215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163</v>
      </c>
      <c r="AU134" s="225" t="s">
        <v>77</v>
      </c>
      <c r="AV134" s="12" t="s">
        <v>77</v>
      </c>
      <c r="AW134" s="12" t="s">
        <v>32</v>
      </c>
      <c r="AX134" s="12" t="s">
        <v>68</v>
      </c>
      <c r="AY134" s="225" t="s">
        <v>146</v>
      </c>
    </row>
    <row r="135" spans="2:65" s="12" customFormat="1" ht="12">
      <c r="B135" s="214"/>
      <c r="C135" s="215"/>
      <c r="D135" s="216" t="s">
        <v>163</v>
      </c>
      <c r="E135" s="217" t="s">
        <v>21</v>
      </c>
      <c r="F135" s="218" t="s">
        <v>219</v>
      </c>
      <c r="G135" s="215"/>
      <c r="H135" s="219">
        <v>20.100000000000001</v>
      </c>
      <c r="I135" s="220"/>
      <c r="J135" s="215"/>
      <c r="K135" s="215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163</v>
      </c>
      <c r="AU135" s="225" t="s">
        <v>77</v>
      </c>
      <c r="AV135" s="12" t="s">
        <v>77</v>
      </c>
      <c r="AW135" s="12" t="s">
        <v>32</v>
      </c>
      <c r="AX135" s="12" t="s">
        <v>68</v>
      </c>
      <c r="AY135" s="225" t="s">
        <v>146</v>
      </c>
    </row>
    <row r="136" spans="2:65" s="12" customFormat="1" ht="12">
      <c r="B136" s="214"/>
      <c r="C136" s="215"/>
      <c r="D136" s="216" t="s">
        <v>163</v>
      </c>
      <c r="E136" s="217" t="s">
        <v>21</v>
      </c>
      <c r="F136" s="218" t="s">
        <v>220</v>
      </c>
      <c r="G136" s="215"/>
      <c r="H136" s="219">
        <v>11.472</v>
      </c>
      <c r="I136" s="220"/>
      <c r="J136" s="215"/>
      <c r="K136" s="215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163</v>
      </c>
      <c r="AU136" s="225" t="s">
        <v>77</v>
      </c>
      <c r="AV136" s="12" t="s">
        <v>77</v>
      </c>
      <c r="AW136" s="12" t="s">
        <v>32</v>
      </c>
      <c r="AX136" s="12" t="s">
        <v>68</v>
      </c>
      <c r="AY136" s="225" t="s">
        <v>146</v>
      </c>
    </row>
    <row r="137" spans="2:65" s="12" customFormat="1" ht="12">
      <c r="B137" s="214"/>
      <c r="C137" s="215"/>
      <c r="D137" s="216" t="s">
        <v>163</v>
      </c>
      <c r="E137" s="217" t="s">
        <v>21</v>
      </c>
      <c r="F137" s="218" t="s">
        <v>221</v>
      </c>
      <c r="G137" s="215"/>
      <c r="H137" s="219">
        <v>12.92</v>
      </c>
      <c r="I137" s="220"/>
      <c r="J137" s="215"/>
      <c r="K137" s="215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163</v>
      </c>
      <c r="AU137" s="225" t="s">
        <v>77</v>
      </c>
      <c r="AV137" s="12" t="s">
        <v>77</v>
      </c>
      <c r="AW137" s="12" t="s">
        <v>32</v>
      </c>
      <c r="AX137" s="12" t="s">
        <v>68</v>
      </c>
      <c r="AY137" s="225" t="s">
        <v>146</v>
      </c>
    </row>
    <row r="138" spans="2:65" s="14" customFormat="1" ht="12">
      <c r="B138" s="246"/>
      <c r="C138" s="247"/>
      <c r="D138" s="216" t="s">
        <v>163</v>
      </c>
      <c r="E138" s="248" t="s">
        <v>21</v>
      </c>
      <c r="F138" s="249" t="s">
        <v>205</v>
      </c>
      <c r="G138" s="247"/>
      <c r="H138" s="250">
        <v>53.006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AT138" s="256" t="s">
        <v>163</v>
      </c>
      <c r="AU138" s="256" t="s">
        <v>77</v>
      </c>
      <c r="AV138" s="14" t="s">
        <v>151</v>
      </c>
      <c r="AW138" s="14" t="s">
        <v>32</v>
      </c>
      <c r="AX138" s="14" t="s">
        <v>75</v>
      </c>
      <c r="AY138" s="256" t="s">
        <v>146</v>
      </c>
    </row>
    <row r="139" spans="2:65" s="1" customFormat="1" ht="34.200000000000003" customHeight="1">
      <c r="B139" s="40"/>
      <c r="C139" s="202" t="s">
        <v>222</v>
      </c>
      <c r="D139" s="202" t="s">
        <v>148</v>
      </c>
      <c r="E139" s="203" t="s">
        <v>223</v>
      </c>
      <c r="F139" s="204" t="s">
        <v>224</v>
      </c>
      <c r="G139" s="205" t="s">
        <v>174</v>
      </c>
      <c r="H139" s="206">
        <v>3.69</v>
      </c>
      <c r="I139" s="207"/>
      <c r="J139" s="208">
        <f>ROUND(I139*H139,2)</f>
        <v>0</v>
      </c>
      <c r="K139" s="204" t="s">
        <v>161</v>
      </c>
      <c r="L139" s="60"/>
      <c r="M139" s="209" t="s">
        <v>21</v>
      </c>
      <c r="N139" s="210" t="s">
        <v>39</v>
      </c>
      <c r="O139" s="41"/>
      <c r="P139" s="211">
        <f>O139*H139</f>
        <v>0</v>
      </c>
      <c r="Q139" s="211">
        <v>1.575E-2</v>
      </c>
      <c r="R139" s="211">
        <f>Q139*H139</f>
        <v>5.8117500000000002E-2</v>
      </c>
      <c r="S139" s="211">
        <v>0</v>
      </c>
      <c r="T139" s="212">
        <f>S139*H139</f>
        <v>0</v>
      </c>
      <c r="AR139" s="24" t="s">
        <v>151</v>
      </c>
      <c r="AT139" s="24" t="s">
        <v>148</v>
      </c>
      <c r="AU139" s="24" t="s">
        <v>77</v>
      </c>
      <c r="AY139" s="24" t="s">
        <v>146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24" t="s">
        <v>75</v>
      </c>
      <c r="BK139" s="213">
        <f>ROUND(I139*H139,2)</f>
        <v>0</v>
      </c>
      <c r="BL139" s="24" t="s">
        <v>151</v>
      </c>
      <c r="BM139" s="24" t="s">
        <v>225</v>
      </c>
    </row>
    <row r="140" spans="2:65" s="12" customFormat="1" ht="12">
      <c r="B140" s="214"/>
      <c r="C140" s="215"/>
      <c r="D140" s="216" t="s">
        <v>163</v>
      </c>
      <c r="E140" s="217" t="s">
        <v>21</v>
      </c>
      <c r="F140" s="218" t="s">
        <v>226</v>
      </c>
      <c r="G140" s="215"/>
      <c r="H140" s="219">
        <v>3.69</v>
      </c>
      <c r="I140" s="220"/>
      <c r="J140" s="215"/>
      <c r="K140" s="215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163</v>
      </c>
      <c r="AU140" s="225" t="s">
        <v>77</v>
      </c>
      <c r="AV140" s="12" t="s">
        <v>77</v>
      </c>
      <c r="AW140" s="12" t="s">
        <v>32</v>
      </c>
      <c r="AX140" s="12" t="s">
        <v>75</v>
      </c>
      <c r="AY140" s="225" t="s">
        <v>146</v>
      </c>
    </row>
    <row r="141" spans="2:65" s="1" customFormat="1" ht="22.8" customHeight="1">
      <c r="B141" s="40"/>
      <c r="C141" s="202" t="s">
        <v>227</v>
      </c>
      <c r="D141" s="202" t="s">
        <v>148</v>
      </c>
      <c r="E141" s="203" t="s">
        <v>228</v>
      </c>
      <c r="F141" s="204" t="s">
        <v>229</v>
      </c>
      <c r="G141" s="205" t="s">
        <v>174</v>
      </c>
      <c r="H141" s="206">
        <v>6.93</v>
      </c>
      <c r="I141" s="207"/>
      <c r="J141" s="208">
        <f>ROUND(I141*H141,2)</f>
        <v>0</v>
      </c>
      <c r="K141" s="204" t="s">
        <v>161</v>
      </c>
      <c r="L141" s="60"/>
      <c r="M141" s="209" t="s">
        <v>21</v>
      </c>
      <c r="N141" s="210" t="s">
        <v>39</v>
      </c>
      <c r="O141" s="41"/>
      <c r="P141" s="211">
        <f>O141*H141</f>
        <v>0</v>
      </c>
      <c r="Q141" s="211">
        <v>3.8899999999999997E-2</v>
      </c>
      <c r="R141" s="211">
        <f>Q141*H141</f>
        <v>0.26957699999999996</v>
      </c>
      <c r="S141" s="211">
        <v>0</v>
      </c>
      <c r="T141" s="212">
        <f>S141*H141</f>
        <v>0</v>
      </c>
      <c r="AR141" s="24" t="s">
        <v>151</v>
      </c>
      <c r="AT141" s="24" t="s">
        <v>148</v>
      </c>
      <c r="AU141" s="24" t="s">
        <v>77</v>
      </c>
      <c r="AY141" s="24" t="s">
        <v>146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24" t="s">
        <v>75</v>
      </c>
      <c r="BK141" s="213">
        <f>ROUND(I141*H141,2)</f>
        <v>0</v>
      </c>
      <c r="BL141" s="24" t="s">
        <v>151</v>
      </c>
      <c r="BM141" s="24" t="s">
        <v>230</v>
      </c>
    </row>
    <row r="142" spans="2:65" s="12" customFormat="1" ht="12">
      <c r="B142" s="214"/>
      <c r="C142" s="215"/>
      <c r="D142" s="216" t="s">
        <v>163</v>
      </c>
      <c r="E142" s="217" t="s">
        <v>21</v>
      </c>
      <c r="F142" s="218" t="s">
        <v>231</v>
      </c>
      <c r="G142" s="215"/>
      <c r="H142" s="219">
        <v>1.83</v>
      </c>
      <c r="I142" s="220"/>
      <c r="J142" s="215"/>
      <c r="K142" s="215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163</v>
      </c>
      <c r="AU142" s="225" t="s">
        <v>77</v>
      </c>
      <c r="AV142" s="12" t="s">
        <v>77</v>
      </c>
      <c r="AW142" s="12" t="s">
        <v>32</v>
      </c>
      <c r="AX142" s="12" t="s">
        <v>68</v>
      </c>
      <c r="AY142" s="225" t="s">
        <v>146</v>
      </c>
    </row>
    <row r="143" spans="2:65" s="12" customFormat="1" ht="12">
      <c r="B143" s="214"/>
      <c r="C143" s="215"/>
      <c r="D143" s="216" t="s">
        <v>163</v>
      </c>
      <c r="E143" s="217" t="s">
        <v>21</v>
      </c>
      <c r="F143" s="218" t="s">
        <v>232</v>
      </c>
      <c r="G143" s="215"/>
      <c r="H143" s="219">
        <v>3</v>
      </c>
      <c r="I143" s="220"/>
      <c r="J143" s="215"/>
      <c r="K143" s="215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163</v>
      </c>
      <c r="AU143" s="225" t="s">
        <v>77</v>
      </c>
      <c r="AV143" s="12" t="s">
        <v>77</v>
      </c>
      <c r="AW143" s="12" t="s">
        <v>32</v>
      </c>
      <c r="AX143" s="12" t="s">
        <v>68</v>
      </c>
      <c r="AY143" s="225" t="s">
        <v>146</v>
      </c>
    </row>
    <row r="144" spans="2:65" s="12" customFormat="1" ht="12">
      <c r="B144" s="214"/>
      <c r="C144" s="215"/>
      <c r="D144" s="216" t="s">
        <v>163</v>
      </c>
      <c r="E144" s="217" t="s">
        <v>21</v>
      </c>
      <c r="F144" s="218" t="s">
        <v>233</v>
      </c>
      <c r="G144" s="215"/>
      <c r="H144" s="219">
        <v>2.1</v>
      </c>
      <c r="I144" s="220"/>
      <c r="J144" s="215"/>
      <c r="K144" s="215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163</v>
      </c>
      <c r="AU144" s="225" t="s">
        <v>77</v>
      </c>
      <c r="AV144" s="12" t="s">
        <v>77</v>
      </c>
      <c r="AW144" s="12" t="s">
        <v>32</v>
      </c>
      <c r="AX144" s="12" t="s">
        <v>68</v>
      </c>
      <c r="AY144" s="225" t="s">
        <v>146</v>
      </c>
    </row>
    <row r="145" spans="2:65" s="14" customFormat="1" ht="12">
      <c r="B145" s="246"/>
      <c r="C145" s="247"/>
      <c r="D145" s="216" t="s">
        <v>163</v>
      </c>
      <c r="E145" s="248" t="s">
        <v>21</v>
      </c>
      <c r="F145" s="249" t="s">
        <v>205</v>
      </c>
      <c r="G145" s="247"/>
      <c r="H145" s="250">
        <v>6.93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AT145" s="256" t="s">
        <v>163</v>
      </c>
      <c r="AU145" s="256" t="s">
        <v>77</v>
      </c>
      <c r="AV145" s="14" t="s">
        <v>151</v>
      </c>
      <c r="AW145" s="14" t="s">
        <v>32</v>
      </c>
      <c r="AX145" s="14" t="s">
        <v>75</v>
      </c>
      <c r="AY145" s="256" t="s">
        <v>146</v>
      </c>
    </row>
    <row r="146" spans="2:65" s="1" customFormat="1" ht="22.8" customHeight="1">
      <c r="B146" s="40"/>
      <c r="C146" s="202" t="s">
        <v>10</v>
      </c>
      <c r="D146" s="202" t="s">
        <v>148</v>
      </c>
      <c r="E146" s="203" t="s">
        <v>234</v>
      </c>
      <c r="F146" s="204" t="s">
        <v>235</v>
      </c>
      <c r="G146" s="205" t="s">
        <v>174</v>
      </c>
      <c r="H146" s="206">
        <v>6.93</v>
      </c>
      <c r="I146" s="207"/>
      <c r="J146" s="208">
        <f>ROUND(I146*H146,2)</f>
        <v>0</v>
      </c>
      <c r="K146" s="204" t="s">
        <v>161</v>
      </c>
      <c r="L146" s="60"/>
      <c r="M146" s="209" t="s">
        <v>21</v>
      </c>
      <c r="N146" s="210" t="s">
        <v>39</v>
      </c>
      <c r="O146" s="41"/>
      <c r="P146" s="211">
        <f>O146*H146</f>
        <v>0</v>
      </c>
      <c r="Q146" s="211">
        <v>4.1529999999999997E-2</v>
      </c>
      <c r="R146" s="211">
        <f>Q146*H146</f>
        <v>0.28780289999999997</v>
      </c>
      <c r="S146" s="211">
        <v>0</v>
      </c>
      <c r="T146" s="212">
        <f>S146*H146</f>
        <v>0</v>
      </c>
      <c r="AR146" s="24" t="s">
        <v>151</v>
      </c>
      <c r="AT146" s="24" t="s">
        <v>148</v>
      </c>
      <c r="AU146" s="24" t="s">
        <v>77</v>
      </c>
      <c r="AY146" s="24" t="s">
        <v>146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24" t="s">
        <v>75</v>
      </c>
      <c r="BK146" s="213">
        <f>ROUND(I146*H146,2)</f>
        <v>0</v>
      </c>
      <c r="BL146" s="24" t="s">
        <v>151</v>
      </c>
      <c r="BM146" s="24" t="s">
        <v>236</v>
      </c>
    </row>
    <row r="147" spans="2:65" s="12" customFormat="1" ht="12">
      <c r="B147" s="214"/>
      <c r="C147" s="215"/>
      <c r="D147" s="216" t="s">
        <v>163</v>
      </c>
      <c r="E147" s="217" t="s">
        <v>21</v>
      </c>
      <c r="F147" s="218" t="s">
        <v>231</v>
      </c>
      <c r="G147" s="215"/>
      <c r="H147" s="219">
        <v>1.83</v>
      </c>
      <c r="I147" s="220"/>
      <c r="J147" s="215"/>
      <c r="K147" s="215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163</v>
      </c>
      <c r="AU147" s="225" t="s">
        <v>77</v>
      </c>
      <c r="AV147" s="12" t="s">
        <v>77</v>
      </c>
      <c r="AW147" s="12" t="s">
        <v>32</v>
      </c>
      <c r="AX147" s="12" t="s">
        <v>68</v>
      </c>
      <c r="AY147" s="225" t="s">
        <v>146</v>
      </c>
    </row>
    <row r="148" spans="2:65" s="12" customFormat="1" ht="12">
      <c r="B148" s="214"/>
      <c r="C148" s="215"/>
      <c r="D148" s="216" t="s">
        <v>163</v>
      </c>
      <c r="E148" s="217" t="s">
        <v>21</v>
      </c>
      <c r="F148" s="218" t="s">
        <v>232</v>
      </c>
      <c r="G148" s="215"/>
      <c r="H148" s="219">
        <v>3</v>
      </c>
      <c r="I148" s="220"/>
      <c r="J148" s="215"/>
      <c r="K148" s="215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163</v>
      </c>
      <c r="AU148" s="225" t="s">
        <v>77</v>
      </c>
      <c r="AV148" s="12" t="s">
        <v>77</v>
      </c>
      <c r="AW148" s="12" t="s">
        <v>32</v>
      </c>
      <c r="AX148" s="12" t="s">
        <v>68</v>
      </c>
      <c r="AY148" s="225" t="s">
        <v>146</v>
      </c>
    </row>
    <row r="149" spans="2:65" s="12" customFormat="1" ht="12">
      <c r="B149" s="214"/>
      <c r="C149" s="215"/>
      <c r="D149" s="216" t="s">
        <v>163</v>
      </c>
      <c r="E149" s="217" t="s">
        <v>21</v>
      </c>
      <c r="F149" s="218" t="s">
        <v>233</v>
      </c>
      <c r="G149" s="215"/>
      <c r="H149" s="219">
        <v>2.1</v>
      </c>
      <c r="I149" s="220"/>
      <c r="J149" s="215"/>
      <c r="K149" s="215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163</v>
      </c>
      <c r="AU149" s="225" t="s">
        <v>77</v>
      </c>
      <c r="AV149" s="12" t="s">
        <v>77</v>
      </c>
      <c r="AW149" s="12" t="s">
        <v>32</v>
      </c>
      <c r="AX149" s="12" t="s">
        <v>68</v>
      </c>
      <c r="AY149" s="225" t="s">
        <v>146</v>
      </c>
    </row>
    <row r="150" spans="2:65" s="14" customFormat="1" ht="12">
      <c r="B150" s="246"/>
      <c r="C150" s="247"/>
      <c r="D150" s="216" t="s">
        <v>163</v>
      </c>
      <c r="E150" s="248" t="s">
        <v>21</v>
      </c>
      <c r="F150" s="249" t="s">
        <v>205</v>
      </c>
      <c r="G150" s="247"/>
      <c r="H150" s="250">
        <v>6.93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AT150" s="256" t="s">
        <v>163</v>
      </c>
      <c r="AU150" s="256" t="s">
        <v>77</v>
      </c>
      <c r="AV150" s="14" t="s">
        <v>151</v>
      </c>
      <c r="AW150" s="14" t="s">
        <v>32</v>
      </c>
      <c r="AX150" s="14" t="s">
        <v>75</v>
      </c>
      <c r="AY150" s="256" t="s">
        <v>146</v>
      </c>
    </row>
    <row r="151" spans="2:65" s="1" customFormat="1" ht="22.8" customHeight="1">
      <c r="B151" s="40"/>
      <c r="C151" s="202" t="s">
        <v>237</v>
      </c>
      <c r="D151" s="202" t="s">
        <v>148</v>
      </c>
      <c r="E151" s="203" t="s">
        <v>238</v>
      </c>
      <c r="F151" s="204" t="s">
        <v>239</v>
      </c>
      <c r="G151" s="205" t="s">
        <v>174</v>
      </c>
      <c r="H151" s="206">
        <v>23.16</v>
      </c>
      <c r="I151" s="207"/>
      <c r="J151" s="208">
        <f>ROUND(I151*H151,2)</f>
        <v>0</v>
      </c>
      <c r="K151" s="204" t="s">
        <v>161</v>
      </c>
      <c r="L151" s="60"/>
      <c r="M151" s="209" t="s">
        <v>21</v>
      </c>
      <c r="N151" s="210" t="s">
        <v>39</v>
      </c>
      <c r="O151" s="41"/>
      <c r="P151" s="211">
        <f>O151*H151</f>
        <v>0</v>
      </c>
      <c r="Q151" s="211">
        <v>4.1000000000000003E-3</v>
      </c>
      <c r="R151" s="211">
        <f>Q151*H151</f>
        <v>9.4956000000000013E-2</v>
      </c>
      <c r="S151" s="211">
        <v>0</v>
      </c>
      <c r="T151" s="212">
        <f>S151*H151</f>
        <v>0</v>
      </c>
      <c r="AR151" s="24" t="s">
        <v>151</v>
      </c>
      <c r="AT151" s="24" t="s">
        <v>148</v>
      </c>
      <c r="AU151" s="24" t="s">
        <v>77</v>
      </c>
      <c r="AY151" s="24" t="s">
        <v>146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24" t="s">
        <v>75</v>
      </c>
      <c r="BK151" s="213">
        <f>ROUND(I151*H151,2)</f>
        <v>0</v>
      </c>
      <c r="BL151" s="24" t="s">
        <v>151</v>
      </c>
      <c r="BM151" s="24" t="s">
        <v>240</v>
      </c>
    </row>
    <row r="152" spans="2:65" s="12" customFormat="1" ht="12">
      <c r="B152" s="214"/>
      <c r="C152" s="215"/>
      <c r="D152" s="216" t="s">
        <v>163</v>
      </c>
      <c r="E152" s="217" t="s">
        <v>21</v>
      </c>
      <c r="F152" s="218" t="s">
        <v>241</v>
      </c>
      <c r="G152" s="215"/>
      <c r="H152" s="219">
        <v>23.16</v>
      </c>
      <c r="I152" s="220"/>
      <c r="J152" s="215"/>
      <c r="K152" s="215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163</v>
      </c>
      <c r="AU152" s="225" t="s">
        <v>77</v>
      </c>
      <c r="AV152" s="12" t="s">
        <v>77</v>
      </c>
      <c r="AW152" s="12" t="s">
        <v>32</v>
      </c>
      <c r="AX152" s="12" t="s">
        <v>75</v>
      </c>
      <c r="AY152" s="225" t="s">
        <v>146</v>
      </c>
    </row>
    <row r="153" spans="2:65" s="1" customFormat="1" ht="22.8" customHeight="1">
      <c r="B153" s="40"/>
      <c r="C153" s="202" t="s">
        <v>242</v>
      </c>
      <c r="D153" s="202" t="s">
        <v>148</v>
      </c>
      <c r="E153" s="203" t="s">
        <v>243</v>
      </c>
      <c r="F153" s="204" t="s">
        <v>244</v>
      </c>
      <c r="G153" s="205" t="s">
        <v>245</v>
      </c>
      <c r="H153" s="206">
        <v>1</v>
      </c>
      <c r="I153" s="207"/>
      <c r="J153" s="208">
        <f>ROUND(I153*H153,2)</f>
        <v>0</v>
      </c>
      <c r="K153" s="204" t="s">
        <v>21</v>
      </c>
      <c r="L153" s="60"/>
      <c r="M153" s="209" t="s">
        <v>21</v>
      </c>
      <c r="N153" s="210" t="s">
        <v>39</v>
      </c>
      <c r="O153" s="41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AR153" s="24" t="s">
        <v>151</v>
      </c>
      <c r="AT153" s="24" t="s">
        <v>148</v>
      </c>
      <c r="AU153" s="24" t="s">
        <v>77</v>
      </c>
      <c r="AY153" s="24" t="s">
        <v>146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24" t="s">
        <v>75</v>
      </c>
      <c r="BK153" s="213">
        <f>ROUND(I153*H153,2)</f>
        <v>0</v>
      </c>
      <c r="BL153" s="24" t="s">
        <v>151</v>
      </c>
      <c r="BM153" s="24" t="s">
        <v>246</v>
      </c>
    </row>
    <row r="154" spans="2:65" s="11" customFormat="1" ht="29.85" customHeight="1">
      <c r="B154" s="186"/>
      <c r="C154" s="187"/>
      <c r="D154" s="188" t="s">
        <v>67</v>
      </c>
      <c r="E154" s="200" t="s">
        <v>193</v>
      </c>
      <c r="F154" s="200" t="s">
        <v>247</v>
      </c>
      <c r="G154" s="187"/>
      <c r="H154" s="187"/>
      <c r="I154" s="190"/>
      <c r="J154" s="201">
        <f>BK154</f>
        <v>0</v>
      </c>
      <c r="K154" s="187"/>
      <c r="L154" s="192"/>
      <c r="M154" s="193"/>
      <c r="N154" s="194"/>
      <c r="O154" s="194"/>
      <c r="P154" s="195">
        <f>SUM(P155:P204)</f>
        <v>0</v>
      </c>
      <c r="Q154" s="194"/>
      <c r="R154" s="195">
        <f>SUM(R155:R204)</f>
        <v>7.6759999999999997E-3</v>
      </c>
      <c r="S154" s="194"/>
      <c r="T154" s="196">
        <f>SUM(T155:T204)</f>
        <v>8.9658520000000017</v>
      </c>
      <c r="AR154" s="197" t="s">
        <v>75</v>
      </c>
      <c r="AT154" s="198" t="s">
        <v>67</v>
      </c>
      <c r="AU154" s="198" t="s">
        <v>75</v>
      </c>
      <c r="AY154" s="197" t="s">
        <v>146</v>
      </c>
      <c r="BK154" s="199">
        <f>SUM(BK155:BK204)</f>
        <v>0</v>
      </c>
    </row>
    <row r="155" spans="2:65" s="1" customFormat="1" ht="34.200000000000003" customHeight="1">
      <c r="B155" s="40"/>
      <c r="C155" s="202" t="s">
        <v>248</v>
      </c>
      <c r="D155" s="202" t="s">
        <v>148</v>
      </c>
      <c r="E155" s="203" t="s">
        <v>249</v>
      </c>
      <c r="F155" s="204" t="s">
        <v>250</v>
      </c>
      <c r="G155" s="205" t="s">
        <v>174</v>
      </c>
      <c r="H155" s="206">
        <v>37.020000000000003</v>
      </c>
      <c r="I155" s="207"/>
      <c r="J155" s="208">
        <f>ROUND(I155*H155,2)</f>
        <v>0</v>
      </c>
      <c r="K155" s="204" t="s">
        <v>161</v>
      </c>
      <c r="L155" s="60"/>
      <c r="M155" s="209" t="s">
        <v>21</v>
      </c>
      <c r="N155" s="210" t="s">
        <v>39</v>
      </c>
      <c r="O155" s="41"/>
      <c r="P155" s="211">
        <f>O155*H155</f>
        <v>0</v>
      </c>
      <c r="Q155" s="211">
        <v>1.2999999999999999E-4</v>
      </c>
      <c r="R155" s="211">
        <f>Q155*H155</f>
        <v>4.8126000000000002E-3</v>
      </c>
      <c r="S155" s="211">
        <v>0</v>
      </c>
      <c r="T155" s="212">
        <f>S155*H155</f>
        <v>0</v>
      </c>
      <c r="AR155" s="24" t="s">
        <v>151</v>
      </c>
      <c r="AT155" s="24" t="s">
        <v>148</v>
      </c>
      <c r="AU155" s="24" t="s">
        <v>77</v>
      </c>
      <c r="AY155" s="24" t="s">
        <v>146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24" t="s">
        <v>75</v>
      </c>
      <c r="BK155" s="213">
        <f>ROUND(I155*H155,2)</f>
        <v>0</v>
      </c>
      <c r="BL155" s="24" t="s">
        <v>151</v>
      </c>
      <c r="BM155" s="24" t="s">
        <v>251</v>
      </c>
    </row>
    <row r="156" spans="2:65" s="12" customFormat="1" ht="12">
      <c r="B156" s="214"/>
      <c r="C156" s="215"/>
      <c r="D156" s="216" t="s">
        <v>163</v>
      </c>
      <c r="E156" s="217" t="s">
        <v>21</v>
      </c>
      <c r="F156" s="218" t="s">
        <v>252</v>
      </c>
      <c r="G156" s="215"/>
      <c r="H156" s="219">
        <v>13.86</v>
      </c>
      <c r="I156" s="220"/>
      <c r="J156" s="215"/>
      <c r="K156" s="215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163</v>
      </c>
      <c r="AU156" s="225" t="s">
        <v>77</v>
      </c>
      <c r="AV156" s="12" t="s">
        <v>77</v>
      </c>
      <c r="AW156" s="12" t="s">
        <v>32</v>
      </c>
      <c r="AX156" s="12" t="s">
        <v>68</v>
      </c>
      <c r="AY156" s="225" t="s">
        <v>146</v>
      </c>
    </row>
    <row r="157" spans="2:65" s="12" customFormat="1" ht="12">
      <c r="B157" s="214"/>
      <c r="C157" s="215"/>
      <c r="D157" s="216" t="s">
        <v>163</v>
      </c>
      <c r="E157" s="217" t="s">
        <v>21</v>
      </c>
      <c r="F157" s="218" t="s">
        <v>253</v>
      </c>
      <c r="G157" s="215"/>
      <c r="H157" s="219">
        <v>23.16</v>
      </c>
      <c r="I157" s="220"/>
      <c r="J157" s="215"/>
      <c r="K157" s="215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163</v>
      </c>
      <c r="AU157" s="225" t="s">
        <v>77</v>
      </c>
      <c r="AV157" s="12" t="s">
        <v>77</v>
      </c>
      <c r="AW157" s="12" t="s">
        <v>32</v>
      </c>
      <c r="AX157" s="12" t="s">
        <v>68</v>
      </c>
      <c r="AY157" s="225" t="s">
        <v>146</v>
      </c>
    </row>
    <row r="158" spans="2:65" s="14" customFormat="1" ht="12">
      <c r="B158" s="246"/>
      <c r="C158" s="247"/>
      <c r="D158" s="216" t="s">
        <v>163</v>
      </c>
      <c r="E158" s="248" t="s">
        <v>21</v>
      </c>
      <c r="F158" s="249" t="s">
        <v>205</v>
      </c>
      <c r="G158" s="247"/>
      <c r="H158" s="250">
        <v>37.020000000000003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AT158" s="256" t="s">
        <v>163</v>
      </c>
      <c r="AU158" s="256" t="s">
        <v>77</v>
      </c>
      <c r="AV158" s="14" t="s">
        <v>151</v>
      </c>
      <c r="AW158" s="14" t="s">
        <v>32</v>
      </c>
      <c r="AX158" s="14" t="s">
        <v>75</v>
      </c>
      <c r="AY158" s="256" t="s">
        <v>146</v>
      </c>
    </row>
    <row r="159" spans="2:65" s="1" customFormat="1" ht="34.200000000000003" customHeight="1">
      <c r="B159" s="40"/>
      <c r="C159" s="202" t="s">
        <v>254</v>
      </c>
      <c r="D159" s="202" t="s">
        <v>148</v>
      </c>
      <c r="E159" s="203" t="s">
        <v>255</v>
      </c>
      <c r="F159" s="204" t="s">
        <v>256</v>
      </c>
      <c r="G159" s="205" t="s">
        <v>174</v>
      </c>
      <c r="H159" s="206">
        <v>23.16</v>
      </c>
      <c r="I159" s="207"/>
      <c r="J159" s="208">
        <f>ROUND(I159*H159,2)</f>
        <v>0</v>
      </c>
      <c r="K159" s="204" t="s">
        <v>161</v>
      </c>
      <c r="L159" s="60"/>
      <c r="M159" s="209" t="s">
        <v>21</v>
      </c>
      <c r="N159" s="210" t="s">
        <v>39</v>
      </c>
      <c r="O159" s="41"/>
      <c r="P159" s="211">
        <f>O159*H159</f>
        <v>0</v>
      </c>
      <c r="Q159" s="211">
        <v>4.0000000000000003E-5</v>
      </c>
      <c r="R159" s="211">
        <f>Q159*H159</f>
        <v>9.2640000000000007E-4</v>
      </c>
      <c r="S159" s="211">
        <v>0</v>
      </c>
      <c r="T159" s="212">
        <f>S159*H159</f>
        <v>0</v>
      </c>
      <c r="AR159" s="24" t="s">
        <v>151</v>
      </c>
      <c r="AT159" s="24" t="s">
        <v>148</v>
      </c>
      <c r="AU159" s="24" t="s">
        <v>77</v>
      </c>
      <c r="AY159" s="24" t="s">
        <v>146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24" t="s">
        <v>75</v>
      </c>
      <c r="BK159" s="213">
        <f>ROUND(I159*H159,2)</f>
        <v>0</v>
      </c>
      <c r="BL159" s="24" t="s">
        <v>151</v>
      </c>
      <c r="BM159" s="24" t="s">
        <v>257</v>
      </c>
    </row>
    <row r="160" spans="2:65" s="1" customFormat="1" ht="34.200000000000003" customHeight="1">
      <c r="B160" s="40"/>
      <c r="C160" s="202" t="s">
        <v>258</v>
      </c>
      <c r="D160" s="202" t="s">
        <v>148</v>
      </c>
      <c r="E160" s="203" t="s">
        <v>259</v>
      </c>
      <c r="F160" s="204" t="s">
        <v>260</v>
      </c>
      <c r="G160" s="205" t="s">
        <v>174</v>
      </c>
      <c r="H160" s="206">
        <v>4.6349999999999998</v>
      </c>
      <c r="I160" s="207"/>
      <c r="J160" s="208">
        <f>ROUND(I160*H160,2)</f>
        <v>0</v>
      </c>
      <c r="K160" s="204" t="s">
        <v>161</v>
      </c>
      <c r="L160" s="60"/>
      <c r="M160" s="209" t="s">
        <v>21</v>
      </c>
      <c r="N160" s="210" t="s">
        <v>39</v>
      </c>
      <c r="O160" s="41"/>
      <c r="P160" s="211">
        <f>O160*H160</f>
        <v>0</v>
      </c>
      <c r="Q160" s="211">
        <v>0</v>
      </c>
      <c r="R160" s="211">
        <f>Q160*H160</f>
        <v>0</v>
      </c>
      <c r="S160" s="211">
        <v>0.13100000000000001</v>
      </c>
      <c r="T160" s="212">
        <f>S160*H160</f>
        <v>0.60718499999999997</v>
      </c>
      <c r="AR160" s="24" t="s">
        <v>151</v>
      </c>
      <c r="AT160" s="24" t="s">
        <v>148</v>
      </c>
      <c r="AU160" s="24" t="s">
        <v>77</v>
      </c>
      <c r="AY160" s="24" t="s">
        <v>146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24" t="s">
        <v>75</v>
      </c>
      <c r="BK160" s="213">
        <f>ROUND(I160*H160,2)</f>
        <v>0</v>
      </c>
      <c r="BL160" s="24" t="s">
        <v>151</v>
      </c>
      <c r="BM160" s="24" t="s">
        <v>261</v>
      </c>
    </row>
    <row r="161" spans="2:65" s="12" customFormat="1" ht="12">
      <c r="B161" s="214"/>
      <c r="C161" s="215"/>
      <c r="D161" s="216" t="s">
        <v>163</v>
      </c>
      <c r="E161" s="217" t="s">
        <v>21</v>
      </c>
      <c r="F161" s="218" t="s">
        <v>262</v>
      </c>
      <c r="G161" s="215"/>
      <c r="H161" s="219">
        <v>4.6349999999999998</v>
      </c>
      <c r="I161" s="220"/>
      <c r="J161" s="215"/>
      <c r="K161" s="215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163</v>
      </c>
      <c r="AU161" s="225" t="s">
        <v>77</v>
      </c>
      <c r="AV161" s="12" t="s">
        <v>77</v>
      </c>
      <c r="AW161" s="12" t="s">
        <v>32</v>
      </c>
      <c r="AX161" s="12" t="s">
        <v>75</v>
      </c>
      <c r="AY161" s="225" t="s">
        <v>146</v>
      </c>
    </row>
    <row r="162" spans="2:65" s="1" customFormat="1" ht="34.200000000000003" customHeight="1">
      <c r="B162" s="40"/>
      <c r="C162" s="202" t="s">
        <v>9</v>
      </c>
      <c r="D162" s="202" t="s">
        <v>148</v>
      </c>
      <c r="E162" s="203" t="s">
        <v>263</v>
      </c>
      <c r="F162" s="204" t="s">
        <v>264</v>
      </c>
      <c r="G162" s="205" t="s">
        <v>174</v>
      </c>
      <c r="H162" s="206">
        <v>9.5</v>
      </c>
      <c r="I162" s="207"/>
      <c r="J162" s="208">
        <f>ROUND(I162*H162,2)</f>
        <v>0</v>
      </c>
      <c r="K162" s="204" t="s">
        <v>161</v>
      </c>
      <c r="L162" s="60"/>
      <c r="M162" s="209" t="s">
        <v>21</v>
      </c>
      <c r="N162" s="210" t="s">
        <v>39</v>
      </c>
      <c r="O162" s="41"/>
      <c r="P162" s="211">
        <f>O162*H162</f>
        <v>0</v>
      </c>
      <c r="Q162" s="211">
        <v>0</v>
      </c>
      <c r="R162" s="211">
        <f>Q162*H162</f>
        <v>0</v>
      </c>
      <c r="S162" s="211">
        <v>0.26100000000000001</v>
      </c>
      <c r="T162" s="212">
        <f>S162*H162</f>
        <v>2.4795000000000003</v>
      </c>
      <c r="AR162" s="24" t="s">
        <v>151</v>
      </c>
      <c r="AT162" s="24" t="s">
        <v>148</v>
      </c>
      <c r="AU162" s="24" t="s">
        <v>77</v>
      </c>
      <c r="AY162" s="24" t="s">
        <v>146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24" t="s">
        <v>75</v>
      </c>
      <c r="BK162" s="213">
        <f>ROUND(I162*H162,2)</f>
        <v>0</v>
      </c>
      <c r="BL162" s="24" t="s">
        <v>151</v>
      </c>
      <c r="BM162" s="24" t="s">
        <v>265</v>
      </c>
    </row>
    <row r="163" spans="2:65" s="12" customFormat="1" ht="12">
      <c r="B163" s="214"/>
      <c r="C163" s="215"/>
      <c r="D163" s="216" t="s">
        <v>163</v>
      </c>
      <c r="E163" s="217" t="s">
        <v>21</v>
      </c>
      <c r="F163" s="218" t="s">
        <v>266</v>
      </c>
      <c r="G163" s="215"/>
      <c r="H163" s="219">
        <v>2.1</v>
      </c>
      <c r="I163" s="220"/>
      <c r="J163" s="215"/>
      <c r="K163" s="215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163</v>
      </c>
      <c r="AU163" s="225" t="s">
        <v>77</v>
      </c>
      <c r="AV163" s="12" t="s">
        <v>77</v>
      </c>
      <c r="AW163" s="12" t="s">
        <v>32</v>
      </c>
      <c r="AX163" s="12" t="s">
        <v>68</v>
      </c>
      <c r="AY163" s="225" t="s">
        <v>146</v>
      </c>
    </row>
    <row r="164" spans="2:65" s="12" customFormat="1" ht="12">
      <c r="B164" s="214"/>
      <c r="C164" s="215"/>
      <c r="D164" s="216" t="s">
        <v>163</v>
      </c>
      <c r="E164" s="217" t="s">
        <v>21</v>
      </c>
      <c r="F164" s="218" t="s">
        <v>267</v>
      </c>
      <c r="G164" s="215"/>
      <c r="H164" s="219">
        <v>7.4</v>
      </c>
      <c r="I164" s="220"/>
      <c r="J164" s="215"/>
      <c r="K164" s="215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163</v>
      </c>
      <c r="AU164" s="225" t="s">
        <v>77</v>
      </c>
      <c r="AV164" s="12" t="s">
        <v>77</v>
      </c>
      <c r="AW164" s="12" t="s">
        <v>32</v>
      </c>
      <c r="AX164" s="12" t="s">
        <v>68</v>
      </c>
      <c r="AY164" s="225" t="s">
        <v>146</v>
      </c>
    </row>
    <row r="165" spans="2:65" s="14" customFormat="1" ht="12">
      <c r="B165" s="246"/>
      <c r="C165" s="247"/>
      <c r="D165" s="216" t="s">
        <v>163</v>
      </c>
      <c r="E165" s="248" t="s">
        <v>21</v>
      </c>
      <c r="F165" s="249" t="s">
        <v>205</v>
      </c>
      <c r="G165" s="247"/>
      <c r="H165" s="250">
        <v>9.5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AT165" s="256" t="s">
        <v>163</v>
      </c>
      <c r="AU165" s="256" t="s">
        <v>77</v>
      </c>
      <c r="AV165" s="14" t="s">
        <v>151</v>
      </c>
      <c r="AW165" s="14" t="s">
        <v>32</v>
      </c>
      <c r="AX165" s="14" t="s">
        <v>75</v>
      </c>
      <c r="AY165" s="256" t="s">
        <v>146</v>
      </c>
    </row>
    <row r="166" spans="2:65" s="1" customFormat="1" ht="14.4" customHeight="1">
      <c r="B166" s="40"/>
      <c r="C166" s="202" t="s">
        <v>268</v>
      </c>
      <c r="D166" s="202" t="s">
        <v>148</v>
      </c>
      <c r="E166" s="203" t="s">
        <v>269</v>
      </c>
      <c r="F166" s="204" t="s">
        <v>270</v>
      </c>
      <c r="G166" s="205" t="s">
        <v>174</v>
      </c>
      <c r="H166" s="206">
        <v>16.326000000000001</v>
      </c>
      <c r="I166" s="207"/>
      <c r="J166" s="208">
        <f>ROUND(I166*H166,2)</f>
        <v>0</v>
      </c>
      <c r="K166" s="204" t="s">
        <v>161</v>
      </c>
      <c r="L166" s="60"/>
      <c r="M166" s="209" t="s">
        <v>21</v>
      </c>
      <c r="N166" s="210" t="s">
        <v>39</v>
      </c>
      <c r="O166" s="41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AR166" s="24" t="s">
        <v>151</v>
      </c>
      <c r="AT166" s="24" t="s">
        <v>148</v>
      </c>
      <c r="AU166" s="24" t="s">
        <v>77</v>
      </c>
      <c r="AY166" s="24" t="s">
        <v>146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24" t="s">
        <v>75</v>
      </c>
      <c r="BK166" s="213">
        <f>ROUND(I166*H166,2)</f>
        <v>0</v>
      </c>
      <c r="BL166" s="24" t="s">
        <v>151</v>
      </c>
      <c r="BM166" s="24" t="s">
        <v>271</v>
      </c>
    </row>
    <row r="167" spans="2:65" s="12" customFormat="1" ht="12">
      <c r="B167" s="214"/>
      <c r="C167" s="215"/>
      <c r="D167" s="216" t="s">
        <v>163</v>
      </c>
      <c r="E167" s="217" t="s">
        <v>21</v>
      </c>
      <c r="F167" s="218" t="s">
        <v>272</v>
      </c>
      <c r="G167" s="215"/>
      <c r="H167" s="219">
        <v>16.326000000000001</v>
      </c>
      <c r="I167" s="220"/>
      <c r="J167" s="215"/>
      <c r="K167" s="215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163</v>
      </c>
      <c r="AU167" s="225" t="s">
        <v>77</v>
      </c>
      <c r="AV167" s="12" t="s">
        <v>77</v>
      </c>
      <c r="AW167" s="12" t="s">
        <v>32</v>
      </c>
      <c r="AX167" s="12" t="s">
        <v>68</v>
      </c>
      <c r="AY167" s="225" t="s">
        <v>146</v>
      </c>
    </row>
    <row r="168" spans="2:65" s="14" customFormat="1" ht="12">
      <c r="B168" s="246"/>
      <c r="C168" s="247"/>
      <c r="D168" s="216" t="s">
        <v>163</v>
      </c>
      <c r="E168" s="248" t="s">
        <v>21</v>
      </c>
      <c r="F168" s="249" t="s">
        <v>205</v>
      </c>
      <c r="G168" s="247"/>
      <c r="H168" s="250">
        <v>16.326000000000001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AT168" s="256" t="s">
        <v>163</v>
      </c>
      <c r="AU168" s="256" t="s">
        <v>77</v>
      </c>
      <c r="AV168" s="14" t="s">
        <v>151</v>
      </c>
      <c r="AW168" s="14" t="s">
        <v>32</v>
      </c>
      <c r="AX168" s="14" t="s">
        <v>75</v>
      </c>
      <c r="AY168" s="256" t="s">
        <v>146</v>
      </c>
    </row>
    <row r="169" spans="2:65" s="1" customFormat="1" ht="22.8" customHeight="1">
      <c r="B169" s="40"/>
      <c r="C169" s="202" t="s">
        <v>273</v>
      </c>
      <c r="D169" s="202" t="s">
        <v>148</v>
      </c>
      <c r="E169" s="203" t="s">
        <v>274</v>
      </c>
      <c r="F169" s="204" t="s">
        <v>275</v>
      </c>
      <c r="G169" s="205" t="s">
        <v>174</v>
      </c>
      <c r="H169" s="206">
        <v>440.80200000000002</v>
      </c>
      <c r="I169" s="207"/>
      <c r="J169" s="208">
        <f>ROUND(I169*H169,2)</f>
        <v>0</v>
      </c>
      <c r="K169" s="204" t="s">
        <v>161</v>
      </c>
      <c r="L169" s="60"/>
      <c r="M169" s="209" t="s">
        <v>21</v>
      </c>
      <c r="N169" s="210" t="s">
        <v>39</v>
      </c>
      <c r="O169" s="41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AR169" s="24" t="s">
        <v>151</v>
      </c>
      <c r="AT169" s="24" t="s">
        <v>148</v>
      </c>
      <c r="AU169" s="24" t="s">
        <v>77</v>
      </c>
      <c r="AY169" s="24" t="s">
        <v>146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24" t="s">
        <v>75</v>
      </c>
      <c r="BK169" s="213">
        <f>ROUND(I169*H169,2)</f>
        <v>0</v>
      </c>
      <c r="BL169" s="24" t="s">
        <v>151</v>
      </c>
      <c r="BM169" s="24" t="s">
        <v>276</v>
      </c>
    </row>
    <row r="170" spans="2:65" s="12" customFormat="1" ht="12">
      <c r="B170" s="214"/>
      <c r="C170" s="215"/>
      <c r="D170" s="216" t="s">
        <v>163</v>
      </c>
      <c r="E170" s="217" t="s">
        <v>21</v>
      </c>
      <c r="F170" s="218" t="s">
        <v>277</v>
      </c>
      <c r="G170" s="215"/>
      <c r="H170" s="219">
        <v>440.80200000000002</v>
      </c>
      <c r="I170" s="220"/>
      <c r="J170" s="215"/>
      <c r="K170" s="215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163</v>
      </c>
      <c r="AU170" s="225" t="s">
        <v>77</v>
      </c>
      <c r="AV170" s="12" t="s">
        <v>77</v>
      </c>
      <c r="AW170" s="12" t="s">
        <v>32</v>
      </c>
      <c r="AX170" s="12" t="s">
        <v>68</v>
      </c>
      <c r="AY170" s="225" t="s">
        <v>146</v>
      </c>
    </row>
    <row r="171" spans="2:65" s="14" customFormat="1" ht="12">
      <c r="B171" s="246"/>
      <c r="C171" s="247"/>
      <c r="D171" s="216" t="s">
        <v>163</v>
      </c>
      <c r="E171" s="248" t="s">
        <v>21</v>
      </c>
      <c r="F171" s="249" t="s">
        <v>205</v>
      </c>
      <c r="G171" s="247"/>
      <c r="H171" s="250">
        <v>440.80200000000002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AT171" s="256" t="s">
        <v>163</v>
      </c>
      <c r="AU171" s="256" t="s">
        <v>77</v>
      </c>
      <c r="AV171" s="14" t="s">
        <v>151</v>
      </c>
      <c r="AW171" s="14" t="s">
        <v>32</v>
      </c>
      <c r="AX171" s="14" t="s">
        <v>75</v>
      </c>
      <c r="AY171" s="256" t="s">
        <v>146</v>
      </c>
    </row>
    <row r="172" spans="2:65" s="1" customFormat="1" ht="34.200000000000003" customHeight="1">
      <c r="B172" s="40"/>
      <c r="C172" s="202" t="s">
        <v>278</v>
      </c>
      <c r="D172" s="202" t="s">
        <v>148</v>
      </c>
      <c r="E172" s="203" t="s">
        <v>279</v>
      </c>
      <c r="F172" s="204" t="s">
        <v>280</v>
      </c>
      <c r="G172" s="205" t="s">
        <v>174</v>
      </c>
      <c r="H172" s="206">
        <v>16.326000000000001</v>
      </c>
      <c r="I172" s="207"/>
      <c r="J172" s="208">
        <f>ROUND(I172*H172,2)</f>
        <v>0</v>
      </c>
      <c r="K172" s="204" t="s">
        <v>161</v>
      </c>
      <c r="L172" s="60"/>
      <c r="M172" s="209" t="s">
        <v>21</v>
      </c>
      <c r="N172" s="210" t="s">
        <v>39</v>
      </c>
      <c r="O172" s="41"/>
      <c r="P172" s="211">
        <f>O172*H172</f>
        <v>0</v>
      </c>
      <c r="Q172" s="211">
        <v>0</v>
      </c>
      <c r="R172" s="211">
        <f>Q172*H172</f>
        <v>0</v>
      </c>
      <c r="S172" s="211">
        <v>5.7000000000000002E-2</v>
      </c>
      <c r="T172" s="212">
        <f>S172*H172</f>
        <v>0.93058200000000002</v>
      </c>
      <c r="AR172" s="24" t="s">
        <v>151</v>
      </c>
      <c r="AT172" s="24" t="s">
        <v>148</v>
      </c>
      <c r="AU172" s="24" t="s">
        <v>77</v>
      </c>
      <c r="AY172" s="24" t="s">
        <v>146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24" t="s">
        <v>75</v>
      </c>
      <c r="BK172" s="213">
        <f>ROUND(I172*H172,2)</f>
        <v>0</v>
      </c>
      <c r="BL172" s="24" t="s">
        <v>151</v>
      </c>
      <c r="BM172" s="24" t="s">
        <v>281</v>
      </c>
    </row>
    <row r="173" spans="2:65" s="12" customFormat="1" ht="12">
      <c r="B173" s="214"/>
      <c r="C173" s="215"/>
      <c r="D173" s="216" t="s">
        <v>163</v>
      </c>
      <c r="E173" s="217" t="s">
        <v>21</v>
      </c>
      <c r="F173" s="218" t="s">
        <v>282</v>
      </c>
      <c r="G173" s="215"/>
      <c r="H173" s="219">
        <v>11</v>
      </c>
      <c r="I173" s="220"/>
      <c r="J173" s="215"/>
      <c r="K173" s="215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163</v>
      </c>
      <c r="AU173" s="225" t="s">
        <v>77</v>
      </c>
      <c r="AV173" s="12" t="s">
        <v>77</v>
      </c>
      <c r="AW173" s="12" t="s">
        <v>32</v>
      </c>
      <c r="AX173" s="12" t="s">
        <v>68</v>
      </c>
      <c r="AY173" s="225" t="s">
        <v>146</v>
      </c>
    </row>
    <row r="174" spans="2:65" s="12" customFormat="1" ht="12">
      <c r="B174" s="214"/>
      <c r="C174" s="215"/>
      <c r="D174" s="216" t="s">
        <v>163</v>
      </c>
      <c r="E174" s="217" t="s">
        <v>21</v>
      </c>
      <c r="F174" s="218" t="s">
        <v>283</v>
      </c>
      <c r="G174" s="215"/>
      <c r="H174" s="219">
        <v>5.3259999999999996</v>
      </c>
      <c r="I174" s="220"/>
      <c r="J174" s="215"/>
      <c r="K174" s="215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163</v>
      </c>
      <c r="AU174" s="225" t="s">
        <v>77</v>
      </c>
      <c r="AV174" s="12" t="s">
        <v>77</v>
      </c>
      <c r="AW174" s="12" t="s">
        <v>32</v>
      </c>
      <c r="AX174" s="12" t="s">
        <v>68</v>
      </c>
      <c r="AY174" s="225" t="s">
        <v>146</v>
      </c>
    </row>
    <row r="175" spans="2:65" s="14" customFormat="1" ht="12">
      <c r="B175" s="246"/>
      <c r="C175" s="247"/>
      <c r="D175" s="216" t="s">
        <v>163</v>
      </c>
      <c r="E175" s="248" t="s">
        <v>21</v>
      </c>
      <c r="F175" s="249" t="s">
        <v>205</v>
      </c>
      <c r="G175" s="247"/>
      <c r="H175" s="250">
        <v>16.326000000000001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AT175" s="256" t="s">
        <v>163</v>
      </c>
      <c r="AU175" s="256" t="s">
        <v>77</v>
      </c>
      <c r="AV175" s="14" t="s">
        <v>151</v>
      </c>
      <c r="AW175" s="14" t="s">
        <v>32</v>
      </c>
      <c r="AX175" s="14" t="s">
        <v>75</v>
      </c>
      <c r="AY175" s="256" t="s">
        <v>146</v>
      </c>
    </row>
    <row r="176" spans="2:65" s="1" customFormat="1" ht="34.200000000000003" customHeight="1">
      <c r="B176" s="40"/>
      <c r="C176" s="202" t="s">
        <v>284</v>
      </c>
      <c r="D176" s="202" t="s">
        <v>148</v>
      </c>
      <c r="E176" s="203" t="s">
        <v>285</v>
      </c>
      <c r="F176" s="204" t="s">
        <v>286</v>
      </c>
      <c r="G176" s="205" t="s">
        <v>174</v>
      </c>
      <c r="H176" s="206">
        <v>3.4649999999999999</v>
      </c>
      <c r="I176" s="207"/>
      <c r="J176" s="208">
        <f>ROUND(I176*H176,2)</f>
        <v>0</v>
      </c>
      <c r="K176" s="204" t="s">
        <v>161</v>
      </c>
      <c r="L176" s="60"/>
      <c r="M176" s="209" t="s">
        <v>21</v>
      </c>
      <c r="N176" s="210" t="s">
        <v>39</v>
      </c>
      <c r="O176" s="41"/>
      <c r="P176" s="211">
        <f>O176*H176</f>
        <v>0</v>
      </c>
      <c r="Q176" s="211">
        <v>0</v>
      </c>
      <c r="R176" s="211">
        <f>Q176*H176</f>
        <v>0</v>
      </c>
      <c r="S176" s="211">
        <v>1.7000000000000001E-2</v>
      </c>
      <c r="T176" s="212">
        <f>S176*H176</f>
        <v>5.8904999999999999E-2</v>
      </c>
      <c r="AR176" s="24" t="s">
        <v>151</v>
      </c>
      <c r="AT176" s="24" t="s">
        <v>148</v>
      </c>
      <c r="AU176" s="24" t="s">
        <v>77</v>
      </c>
      <c r="AY176" s="24" t="s">
        <v>146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24" t="s">
        <v>75</v>
      </c>
      <c r="BK176" s="213">
        <f>ROUND(I176*H176,2)</f>
        <v>0</v>
      </c>
      <c r="BL176" s="24" t="s">
        <v>151</v>
      </c>
      <c r="BM176" s="24" t="s">
        <v>287</v>
      </c>
    </row>
    <row r="177" spans="2:65" s="12" customFormat="1" ht="12">
      <c r="B177" s="214"/>
      <c r="C177" s="215"/>
      <c r="D177" s="216" t="s">
        <v>163</v>
      </c>
      <c r="E177" s="217" t="s">
        <v>21</v>
      </c>
      <c r="F177" s="218" t="s">
        <v>288</v>
      </c>
      <c r="G177" s="215"/>
      <c r="H177" s="219">
        <v>3.4649999999999999</v>
      </c>
      <c r="I177" s="220"/>
      <c r="J177" s="215"/>
      <c r="K177" s="215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163</v>
      </c>
      <c r="AU177" s="225" t="s">
        <v>77</v>
      </c>
      <c r="AV177" s="12" t="s">
        <v>77</v>
      </c>
      <c r="AW177" s="12" t="s">
        <v>32</v>
      </c>
      <c r="AX177" s="12" t="s">
        <v>75</v>
      </c>
      <c r="AY177" s="225" t="s">
        <v>146</v>
      </c>
    </row>
    <row r="178" spans="2:65" s="1" customFormat="1" ht="34.200000000000003" customHeight="1">
      <c r="B178" s="40"/>
      <c r="C178" s="202" t="s">
        <v>289</v>
      </c>
      <c r="D178" s="202" t="s">
        <v>148</v>
      </c>
      <c r="E178" s="203" t="s">
        <v>290</v>
      </c>
      <c r="F178" s="204" t="s">
        <v>291</v>
      </c>
      <c r="G178" s="205" t="s">
        <v>174</v>
      </c>
      <c r="H178" s="206">
        <v>4</v>
      </c>
      <c r="I178" s="207"/>
      <c r="J178" s="208">
        <f>ROUND(I178*H178,2)</f>
        <v>0</v>
      </c>
      <c r="K178" s="204" t="s">
        <v>161</v>
      </c>
      <c r="L178" s="60"/>
      <c r="M178" s="209" t="s">
        <v>21</v>
      </c>
      <c r="N178" s="210" t="s">
        <v>39</v>
      </c>
      <c r="O178" s="41"/>
      <c r="P178" s="211">
        <f>O178*H178</f>
        <v>0</v>
      </c>
      <c r="Q178" s="211">
        <v>0</v>
      </c>
      <c r="R178" s="211">
        <f>Q178*H178</f>
        <v>0</v>
      </c>
      <c r="S178" s="211">
        <v>7.5999999999999998E-2</v>
      </c>
      <c r="T178" s="212">
        <f>S178*H178</f>
        <v>0.30399999999999999</v>
      </c>
      <c r="AR178" s="24" t="s">
        <v>151</v>
      </c>
      <c r="AT178" s="24" t="s">
        <v>148</v>
      </c>
      <c r="AU178" s="24" t="s">
        <v>77</v>
      </c>
      <c r="AY178" s="24" t="s">
        <v>146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24" t="s">
        <v>75</v>
      </c>
      <c r="BK178" s="213">
        <f>ROUND(I178*H178,2)</f>
        <v>0</v>
      </c>
      <c r="BL178" s="24" t="s">
        <v>151</v>
      </c>
      <c r="BM178" s="24" t="s">
        <v>292</v>
      </c>
    </row>
    <row r="179" spans="2:65" s="12" customFormat="1" ht="12">
      <c r="B179" s="214"/>
      <c r="C179" s="215"/>
      <c r="D179" s="216" t="s">
        <v>163</v>
      </c>
      <c r="E179" s="217" t="s">
        <v>21</v>
      </c>
      <c r="F179" s="218" t="s">
        <v>293</v>
      </c>
      <c r="G179" s="215"/>
      <c r="H179" s="219">
        <v>4</v>
      </c>
      <c r="I179" s="220"/>
      <c r="J179" s="215"/>
      <c r="K179" s="215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163</v>
      </c>
      <c r="AU179" s="225" t="s">
        <v>77</v>
      </c>
      <c r="AV179" s="12" t="s">
        <v>77</v>
      </c>
      <c r="AW179" s="12" t="s">
        <v>32</v>
      </c>
      <c r="AX179" s="12" t="s">
        <v>75</v>
      </c>
      <c r="AY179" s="225" t="s">
        <v>146</v>
      </c>
    </row>
    <row r="180" spans="2:65" s="1" customFormat="1" ht="34.200000000000003" customHeight="1">
      <c r="B180" s="40"/>
      <c r="C180" s="202" t="s">
        <v>294</v>
      </c>
      <c r="D180" s="202" t="s">
        <v>148</v>
      </c>
      <c r="E180" s="203" t="s">
        <v>295</v>
      </c>
      <c r="F180" s="204" t="s">
        <v>296</v>
      </c>
      <c r="G180" s="205" t="s">
        <v>180</v>
      </c>
      <c r="H180" s="206">
        <v>14</v>
      </c>
      <c r="I180" s="207"/>
      <c r="J180" s="208">
        <f>ROUND(I180*H180,2)</f>
        <v>0</v>
      </c>
      <c r="K180" s="204" t="s">
        <v>161</v>
      </c>
      <c r="L180" s="60"/>
      <c r="M180" s="209" t="s">
        <v>21</v>
      </c>
      <c r="N180" s="210" t="s">
        <v>39</v>
      </c>
      <c r="O180" s="41"/>
      <c r="P180" s="211">
        <f>O180*H180</f>
        <v>0</v>
      </c>
      <c r="Q180" s="211">
        <v>0</v>
      </c>
      <c r="R180" s="211">
        <f>Q180*H180</f>
        <v>0</v>
      </c>
      <c r="S180" s="211">
        <v>2.7E-2</v>
      </c>
      <c r="T180" s="212">
        <f>S180*H180</f>
        <v>0.378</v>
      </c>
      <c r="AR180" s="24" t="s">
        <v>151</v>
      </c>
      <c r="AT180" s="24" t="s">
        <v>148</v>
      </c>
      <c r="AU180" s="24" t="s">
        <v>77</v>
      </c>
      <c r="AY180" s="24" t="s">
        <v>146</v>
      </c>
      <c r="BE180" s="213">
        <f>IF(N180="základní",J180,0)</f>
        <v>0</v>
      </c>
      <c r="BF180" s="213">
        <f>IF(N180="snížená",J180,0)</f>
        <v>0</v>
      </c>
      <c r="BG180" s="213">
        <f>IF(N180="zákl. přenesená",J180,0)</f>
        <v>0</v>
      </c>
      <c r="BH180" s="213">
        <f>IF(N180="sníž. přenesená",J180,0)</f>
        <v>0</v>
      </c>
      <c r="BI180" s="213">
        <f>IF(N180="nulová",J180,0)</f>
        <v>0</v>
      </c>
      <c r="BJ180" s="24" t="s">
        <v>75</v>
      </c>
      <c r="BK180" s="213">
        <f>ROUND(I180*H180,2)</f>
        <v>0</v>
      </c>
      <c r="BL180" s="24" t="s">
        <v>151</v>
      </c>
      <c r="BM180" s="24" t="s">
        <v>297</v>
      </c>
    </row>
    <row r="181" spans="2:65" s="12" customFormat="1" ht="12">
      <c r="B181" s="214"/>
      <c r="C181" s="215"/>
      <c r="D181" s="216" t="s">
        <v>163</v>
      </c>
      <c r="E181" s="217" t="s">
        <v>21</v>
      </c>
      <c r="F181" s="218" t="s">
        <v>298</v>
      </c>
      <c r="G181" s="215"/>
      <c r="H181" s="219">
        <v>14</v>
      </c>
      <c r="I181" s="220"/>
      <c r="J181" s="215"/>
      <c r="K181" s="215"/>
      <c r="L181" s="221"/>
      <c r="M181" s="222"/>
      <c r="N181" s="223"/>
      <c r="O181" s="223"/>
      <c r="P181" s="223"/>
      <c r="Q181" s="223"/>
      <c r="R181" s="223"/>
      <c r="S181" s="223"/>
      <c r="T181" s="224"/>
      <c r="AT181" s="225" t="s">
        <v>163</v>
      </c>
      <c r="AU181" s="225" t="s">
        <v>77</v>
      </c>
      <c r="AV181" s="12" t="s">
        <v>77</v>
      </c>
      <c r="AW181" s="12" t="s">
        <v>32</v>
      </c>
      <c r="AX181" s="12" t="s">
        <v>75</v>
      </c>
      <c r="AY181" s="225" t="s">
        <v>146</v>
      </c>
    </row>
    <row r="182" spans="2:65" s="1" customFormat="1" ht="45.6" customHeight="1">
      <c r="B182" s="40"/>
      <c r="C182" s="202" t="s">
        <v>299</v>
      </c>
      <c r="D182" s="202" t="s">
        <v>148</v>
      </c>
      <c r="E182" s="203" t="s">
        <v>300</v>
      </c>
      <c r="F182" s="204" t="s">
        <v>301</v>
      </c>
      <c r="G182" s="205" t="s">
        <v>180</v>
      </c>
      <c r="H182" s="206">
        <v>2.2000000000000002</v>
      </c>
      <c r="I182" s="207"/>
      <c r="J182" s="208">
        <f>ROUND(I182*H182,2)</f>
        <v>0</v>
      </c>
      <c r="K182" s="204" t="s">
        <v>161</v>
      </c>
      <c r="L182" s="60"/>
      <c r="M182" s="209" t="s">
        <v>21</v>
      </c>
      <c r="N182" s="210" t="s">
        <v>39</v>
      </c>
      <c r="O182" s="41"/>
      <c r="P182" s="211">
        <f>O182*H182</f>
        <v>0</v>
      </c>
      <c r="Q182" s="211">
        <v>0</v>
      </c>
      <c r="R182" s="211">
        <f>Q182*H182</f>
        <v>0</v>
      </c>
      <c r="S182" s="211">
        <v>4.2000000000000003E-2</v>
      </c>
      <c r="T182" s="212">
        <f>S182*H182</f>
        <v>9.240000000000001E-2</v>
      </c>
      <c r="AR182" s="24" t="s">
        <v>151</v>
      </c>
      <c r="AT182" s="24" t="s">
        <v>148</v>
      </c>
      <c r="AU182" s="24" t="s">
        <v>77</v>
      </c>
      <c r="AY182" s="24" t="s">
        <v>146</v>
      </c>
      <c r="BE182" s="213">
        <f>IF(N182="základní",J182,0)</f>
        <v>0</v>
      </c>
      <c r="BF182" s="213">
        <f>IF(N182="snížená",J182,0)</f>
        <v>0</v>
      </c>
      <c r="BG182" s="213">
        <f>IF(N182="zákl. přenesená",J182,0)</f>
        <v>0</v>
      </c>
      <c r="BH182" s="213">
        <f>IF(N182="sníž. přenesená",J182,0)</f>
        <v>0</v>
      </c>
      <c r="BI182" s="213">
        <f>IF(N182="nulová",J182,0)</f>
        <v>0</v>
      </c>
      <c r="BJ182" s="24" t="s">
        <v>75</v>
      </c>
      <c r="BK182" s="213">
        <f>ROUND(I182*H182,2)</f>
        <v>0</v>
      </c>
      <c r="BL182" s="24" t="s">
        <v>151</v>
      </c>
      <c r="BM182" s="24" t="s">
        <v>302</v>
      </c>
    </row>
    <row r="183" spans="2:65" s="12" customFormat="1" ht="12">
      <c r="B183" s="214"/>
      <c r="C183" s="215"/>
      <c r="D183" s="216" t="s">
        <v>163</v>
      </c>
      <c r="E183" s="217" t="s">
        <v>21</v>
      </c>
      <c r="F183" s="218" t="s">
        <v>303</v>
      </c>
      <c r="G183" s="215"/>
      <c r="H183" s="219">
        <v>2.2000000000000002</v>
      </c>
      <c r="I183" s="220"/>
      <c r="J183" s="215"/>
      <c r="K183" s="215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163</v>
      </c>
      <c r="AU183" s="225" t="s">
        <v>77</v>
      </c>
      <c r="AV183" s="12" t="s">
        <v>77</v>
      </c>
      <c r="AW183" s="12" t="s">
        <v>32</v>
      </c>
      <c r="AX183" s="12" t="s">
        <v>75</v>
      </c>
      <c r="AY183" s="225" t="s">
        <v>146</v>
      </c>
    </row>
    <row r="184" spans="2:65" s="1" customFormat="1" ht="34.200000000000003" customHeight="1">
      <c r="B184" s="40"/>
      <c r="C184" s="202" t="s">
        <v>304</v>
      </c>
      <c r="D184" s="202" t="s">
        <v>148</v>
      </c>
      <c r="E184" s="203" t="s">
        <v>305</v>
      </c>
      <c r="F184" s="204" t="s">
        <v>306</v>
      </c>
      <c r="G184" s="205" t="s">
        <v>180</v>
      </c>
      <c r="H184" s="206">
        <v>0.1</v>
      </c>
      <c r="I184" s="207"/>
      <c r="J184" s="208">
        <f>ROUND(I184*H184,2)</f>
        <v>0</v>
      </c>
      <c r="K184" s="204" t="s">
        <v>161</v>
      </c>
      <c r="L184" s="60"/>
      <c r="M184" s="209" t="s">
        <v>21</v>
      </c>
      <c r="N184" s="210" t="s">
        <v>39</v>
      </c>
      <c r="O184" s="41"/>
      <c r="P184" s="211">
        <f>O184*H184</f>
        <v>0</v>
      </c>
      <c r="Q184" s="211">
        <v>1.2199999999999999E-3</v>
      </c>
      <c r="R184" s="211">
        <f>Q184*H184</f>
        <v>1.22E-4</v>
      </c>
      <c r="S184" s="211">
        <v>7.0000000000000007E-2</v>
      </c>
      <c r="T184" s="212">
        <f>S184*H184</f>
        <v>7.000000000000001E-3</v>
      </c>
      <c r="AR184" s="24" t="s">
        <v>151</v>
      </c>
      <c r="AT184" s="24" t="s">
        <v>148</v>
      </c>
      <c r="AU184" s="24" t="s">
        <v>77</v>
      </c>
      <c r="AY184" s="24" t="s">
        <v>146</v>
      </c>
      <c r="BE184" s="213">
        <f>IF(N184="základní",J184,0)</f>
        <v>0</v>
      </c>
      <c r="BF184" s="213">
        <f>IF(N184="snížená",J184,0)</f>
        <v>0</v>
      </c>
      <c r="BG184" s="213">
        <f>IF(N184="zákl. přenesená",J184,0)</f>
        <v>0</v>
      </c>
      <c r="BH184" s="213">
        <f>IF(N184="sníž. přenesená",J184,0)</f>
        <v>0</v>
      </c>
      <c r="BI184" s="213">
        <f>IF(N184="nulová",J184,0)</f>
        <v>0</v>
      </c>
      <c r="BJ184" s="24" t="s">
        <v>75</v>
      </c>
      <c r="BK184" s="213">
        <f>ROUND(I184*H184,2)</f>
        <v>0</v>
      </c>
      <c r="BL184" s="24" t="s">
        <v>151</v>
      </c>
      <c r="BM184" s="24" t="s">
        <v>307</v>
      </c>
    </row>
    <row r="185" spans="2:65" s="12" customFormat="1" ht="12">
      <c r="B185" s="214"/>
      <c r="C185" s="215"/>
      <c r="D185" s="216" t="s">
        <v>163</v>
      </c>
      <c r="E185" s="217" t="s">
        <v>21</v>
      </c>
      <c r="F185" s="218" t="s">
        <v>308</v>
      </c>
      <c r="G185" s="215"/>
      <c r="H185" s="219">
        <v>0.1</v>
      </c>
      <c r="I185" s="220"/>
      <c r="J185" s="215"/>
      <c r="K185" s="215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163</v>
      </c>
      <c r="AU185" s="225" t="s">
        <v>77</v>
      </c>
      <c r="AV185" s="12" t="s">
        <v>77</v>
      </c>
      <c r="AW185" s="12" t="s">
        <v>32</v>
      </c>
      <c r="AX185" s="12" t="s">
        <v>75</v>
      </c>
      <c r="AY185" s="225" t="s">
        <v>146</v>
      </c>
    </row>
    <row r="186" spans="2:65" s="1" customFormat="1" ht="34.200000000000003" customHeight="1">
      <c r="B186" s="40"/>
      <c r="C186" s="202" t="s">
        <v>309</v>
      </c>
      <c r="D186" s="202" t="s">
        <v>148</v>
      </c>
      <c r="E186" s="203" t="s">
        <v>310</v>
      </c>
      <c r="F186" s="204" t="s">
        <v>311</v>
      </c>
      <c r="G186" s="205" t="s">
        <v>180</v>
      </c>
      <c r="H186" s="206">
        <v>0.5</v>
      </c>
      <c r="I186" s="207"/>
      <c r="J186" s="208">
        <f>ROUND(I186*H186,2)</f>
        <v>0</v>
      </c>
      <c r="K186" s="204" t="s">
        <v>161</v>
      </c>
      <c r="L186" s="60"/>
      <c r="M186" s="209" t="s">
        <v>21</v>
      </c>
      <c r="N186" s="210" t="s">
        <v>39</v>
      </c>
      <c r="O186" s="41"/>
      <c r="P186" s="211">
        <f>O186*H186</f>
        <v>0</v>
      </c>
      <c r="Q186" s="211">
        <v>3.63E-3</v>
      </c>
      <c r="R186" s="211">
        <f>Q186*H186</f>
        <v>1.815E-3</v>
      </c>
      <c r="S186" s="211">
        <v>0.19600000000000001</v>
      </c>
      <c r="T186" s="212">
        <f>S186*H186</f>
        <v>9.8000000000000004E-2</v>
      </c>
      <c r="AR186" s="24" t="s">
        <v>151</v>
      </c>
      <c r="AT186" s="24" t="s">
        <v>148</v>
      </c>
      <c r="AU186" s="24" t="s">
        <v>77</v>
      </c>
      <c r="AY186" s="24" t="s">
        <v>146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24" t="s">
        <v>75</v>
      </c>
      <c r="BK186" s="213">
        <f>ROUND(I186*H186,2)</f>
        <v>0</v>
      </c>
      <c r="BL186" s="24" t="s">
        <v>151</v>
      </c>
      <c r="BM186" s="24" t="s">
        <v>312</v>
      </c>
    </row>
    <row r="187" spans="2:65" s="12" customFormat="1" ht="12">
      <c r="B187" s="214"/>
      <c r="C187" s="215"/>
      <c r="D187" s="216" t="s">
        <v>163</v>
      </c>
      <c r="E187" s="217" t="s">
        <v>21</v>
      </c>
      <c r="F187" s="218" t="s">
        <v>308</v>
      </c>
      <c r="G187" s="215"/>
      <c r="H187" s="219">
        <v>0.1</v>
      </c>
      <c r="I187" s="220"/>
      <c r="J187" s="215"/>
      <c r="K187" s="215"/>
      <c r="L187" s="221"/>
      <c r="M187" s="222"/>
      <c r="N187" s="223"/>
      <c r="O187" s="223"/>
      <c r="P187" s="223"/>
      <c r="Q187" s="223"/>
      <c r="R187" s="223"/>
      <c r="S187" s="223"/>
      <c r="T187" s="224"/>
      <c r="AT187" s="225" t="s">
        <v>163</v>
      </c>
      <c r="AU187" s="225" t="s">
        <v>77</v>
      </c>
      <c r="AV187" s="12" t="s">
        <v>77</v>
      </c>
      <c r="AW187" s="12" t="s">
        <v>32</v>
      </c>
      <c r="AX187" s="12" t="s">
        <v>68</v>
      </c>
      <c r="AY187" s="225" t="s">
        <v>146</v>
      </c>
    </row>
    <row r="188" spans="2:65" s="12" customFormat="1" ht="12">
      <c r="B188" s="214"/>
      <c r="C188" s="215"/>
      <c r="D188" s="216" t="s">
        <v>163</v>
      </c>
      <c r="E188" s="217" t="s">
        <v>21</v>
      </c>
      <c r="F188" s="218" t="s">
        <v>313</v>
      </c>
      <c r="G188" s="215"/>
      <c r="H188" s="219">
        <v>0.4</v>
      </c>
      <c r="I188" s="220"/>
      <c r="J188" s="215"/>
      <c r="K188" s="215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163</v>
      </c>
      <c r="AU188" s="225" t="s">
        <v>77</v>
      </c>
      <c r="AV188" s="12" t="s">
        <v>77</v>
      </c>
      <c r="AW188" s="12" t="s">
        <v>32</v>
      </c>
      <c r="AX188" s="12" t="s">
        <v>68</v>
      </c>
      <c r="AY188" s="225" t="s">
        <v>146</v>
      </c>
    </row>
    <row r="189" spans="2:65" s="14" customFormat="1" ht="12">
      <c r="B189" s="246"/>
      <c r="C189" s="247"/>
      <c r="D189" s="216" t="s">
        <v>163</v>
      </c>
      <c r="E189" s="248" t="s">
        <v>21</v>
      </c>
      <c r="F189" s="249" t="s">
        <v>205</v>
      </c>
      <c r="G189" s="247"/>
      <c r="H189" s="250">
        <v>0.5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AT189" s="256" t="s">
        <v>163</v>
      </c>
      <c r="AU189" s="256" t="s">
        <v>77</v>
      </c>
      <c r="AV189" s="14" t="s">
        <v>151</v>
      </c>
      <c r="AW189" s="14" t="s">
        <v>32</v>
      </c>
      <c r="AX189" s="14" t="s">
        <v>75</v>
      </c>
      <c r="AY189" s="256" t="s">
        <v>146</v>
      </c>
    </row>
    <row r="190" spans="2:65" s="1" customFormat="1" ht="34.200000000000003" customHeight="1">
      <c r="B190" s="40"/>
      <c r="C190" s="202" t="s">
        <v>314</v>
      </c>
      <c r="D190" s="202" t="s">
        <v>148</v>
      </c>
      <c r="E190" s="203" t="s">
        <v>315</v>
      </c>
      <c r="F190" s="204" t="s">
        <v>316</v>
      </c>
      <c r="G190" s="205" t="s">
        <v>174</v>
      </c>
      <c r="H190" s="206">
        <v>121.072</v>
      </c>
      <c r="I190" s="207"/>
      <c r="J190" s="208">
        <f>ROUND(I190*H190,2)</f>
        <v>0</v>
      </c>
      <c r="K190" s="204" t="s">
        <v>161</v>
      </c>
      <c r="L190" s="60"/>
      <c r="M190" s="209" t="s">
        <v>21</v>
      </c>
      <c r="N190" s="210" t="s">
        <v>39</v>
      </c>
      <c r="O190" s="41"/>
      <c r="P190" s="211">
        <f>O190*H190</f>
        <v>0</v>
      </c>
      <c r="Q190" s="211">
        <v>0</v>
      </c>
      <c r="R190" s="211">
        <f>Q190*H190</f>
        <v>0</v>
      </c>
      <c r="S190" s="211">
        <v>0.01</v>
      </c>
      <c r="T190" s="212">
        <f>S190*H190</f>
        <v>1.21072</v>
      </c>
      <c r="AR190" s="24" t="s">
        <v>151</v>
      </c>
      <c r="AT190" s="24" t="s">
        <v>148</v>
      </c>
      <c r="AU190" s="24" t="s">
        <v>77</v>
      </c>
      <c r="AY190" s="24" t="s">
        <v>146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24" t="s">
        <v>75</v>
      </c>
      <c r="BK190" s="213">
        <f>ROUND(I190*H190,2)</f>
        <v>0</v>
      </c>
      <c r="BL190" s="24" t="s">
        <v>151</v>
      </c>
      <c r="BM190" s="24" t="s">
        <v>317</v>
      </c>
    </row>
    <row r="191" spans="2:65" s="12" customFormat="1" ht="12">
      <c r="B191" s="214"/>
      <c r="C191" s="215"/>
      <c r="D191" s="216" t="s">
        <v>163</v>
      </c>
      <c r="E191" s="217" t="s">
        <v>21</v>
      </c>
      <c r="F191" s="218" t="s">
        <v>318</v>
      </c>
      <c r="G191" s="215"/>
      <c r="H191" s="219">
        <v>121.072</v>
      </c>
      <c r="I191" s="220"/>
      <c r="J191" s="215"/>
      <c r="K191" s="215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163</v>
      </c>
      <c r="AU191" s="225" t="s">
        <v>77</v>
      </c>
      <c r="AV191" s="12" t="s">
        <v>77</v>
      </c>
      <c r="AW191" s="12" t="s">
        <v>32</v>
      </c>
      <c r="AX191" s="12" t="s">
        <v>75</v>
      </c>
      <c r="AY191" s="225" t="s">
        <v>146</v>
      </c>
    </row>
    <row r="192" spans="2:65" s="1" customFormat="1" ht="34.200000000000003" customHeight="1">
      <c r="B192" s="40"/>
      <c r="C192" s="202" t="s">
        <v>319</v>
      </c>
      <c r="D192" s="202" t="s">
        <v>148</v>
      </c>
      <c r="E192" s="203" t="s">
        <v>320</v>
      </c>
      <c r="F192" s="204" t="s">
        <v>321</v>
      </c>
      <c r="G192" s="205" t="s">
        <v>174</v>
      </c>
      <c r="H192" s="206">
        <v>41.17</v>
      </c>
      <c r="I192" s="207"/>
      <c r="J192" s="208">
        <f>ROUND(I192*H192,2)</f>
        <v>0</v>
      </c>
      <c r="K192" s="204" t="s">
        <v>161</v>
      </c>
      <c r="L192" s="60"/>
      <c r="M192" s="209" t="s">
        <v>21</v>
      </c>
      <c r="N192" s="210" t="s">
        <v>39</v>
      </c>
      <c r="O192" s="41"/>
      <c r="P192" s="211">
        <f>O192*H192</f>
        <v>0</v>
      </c>
      <c r="Q192" s="211">
        <v>0</v>
      </c>
      <c r="R192" s="211">
        <f>Q192*H192</f>
        <v>0</v>
      </c>
      <c r="S192" s="211">
        <v>6.8000000000000005E-2</v>
      </c>
      <c r="T192" s="212">
        <f>S192*H192</f>
        <v>2.7995600000000005</v>
      </c>
      <c r="AR192" s="24" t="s">
        <v>151</v>
      </c>
      <c r="AT192" s="24" t="s">
        <v>148</v>
      </c>
      <c r="AU192" s="24" t="s">
        <v>77</v>
      </c>
      <c r="AY192" s="24" t="s">
        <v>146</v>
      </c>
      <c r="BE192" s="213">
        <f>IF(N192="základní",J192,0)</f>
        <v>0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24" t="s">
        <v>75</v>
      </c>
      <c r="BK192" s="213">
        <f>ROUND(I192*H192,2)</f>
        <v>0</v>
      </c>
      <c r="BL192" s="24" t="s">
        <v>151</v>
      </c>
      <c r="BM192" s="24" t="s">
        <v>322</v>
      </c>
    </row>
    <row r="193" spans="2:65" s="13" customFormat="1" ht="12">
      <c r="B193" s="236"/>
      <c r="C193" s="237"/>
      <c r="D193" s="216" t="s">
        <v>163</v>
      </c>
      <c r="E193" s="238" t="s">
        <v>21</v>
      </c>
      <c r="F193" s="239" t="s">
        <v>323</v>
      </c>
      <c r="G193" s="237"/>
      <c r="H193" s="238" t="s">
        <v>21</v>
      </c>
      <c r="I193" s="240"/>
      <c r="J193" s="237"/>
      <c r="K193" s="237"/>
      <c r="L193" s="241"/>
      <c r="M193" s="242"/>
      <c r="N193" s="243"/>
      <c r="O193" s="243"/>
      <c r="P193" s="243"/>
      <c r="Q193" s="243"/>
      <c r="R193" s="243"/>
      <c r="S193" s="243"/>
      <c r="T193" s="244"/>
      <c r="AT193" s="245" t="s">
        <v>163</v>
      </c>
      <c r="AU193" s="245" t="s">
        <v>77</v>
      </c>
      <c r="AV193" s="13" t="s">
        <v>75</v>
      </c>
      <c r="AW193" s="13" t="s">
        <v>32</v>
      </c>
      <c r="AX193" s="13" t="s">
        <v>68</v>
      </c>
      <c r="AY193" s="245" t="s">
        <v>146</v>
      </c>
    </row>
    <row r="194" spans="2:65" s="13" customFormat="1" ht="12">
      <c r="B194" s="236"/>
      <c r="C194" s="237"/>
      <c r="D194" s="216" t="s">
        <v>163</v>
      </c>
      <c r="E194" s="238" t="s">
        <v>21</v>
      </c>
      <c r="F194" s="239" t="s">
        <v>324</v>
      </c>
      <c r="G194" s="237"/>
      <c r="H194" s="238" t="s">
        <v>21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AT194" s="245" t="s">
        <v>163</v>
      </c>
      <c r="AU194" s="245" t="s">
        <v>77</v>
      </c>
      <c r="AV194" s="13" t="s">
        <v>75</v>
      </c>
      <c r="AW194" s="13" t="s">
        <v>32</v>
      </c>
      <c r="AX194" s="13" t="s">
        <v>68</v>
      </c>
      <c r="AY194" s="245" t="s">
        <v>146</v>
      </c>
    </row>
    <row r="195" spans="2:65" s="12" customFormat="1" ht="24">
      <c r="B195" s="214"/>
      <c r="C195" s="215"/>
      <c r="D195" s="216" t="s">
        <v>163</v>
      </c>
      <c r="E195" s="217" t="s">
        <v>21</v>
      </c>
      <c r="F195" s="218" t="s">
        <v>325</v>
      </c>
      <c r="G195" s="215"/>
      <c r="H195" s="219">
        <v>13.271000000000001</v>
      </c>
      <c r="I195" s="220"/>
      <c r="J195" s="215"/>
      <c r="K195" s="215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163</v>
      </c>
      <c r="AU195" s="225" t="s">
        <v>77</v>
      </c>
      <c r="AV195" s="12" t="s">
        <v>77</v>
      </c>
      <c r="AW195" s="12" t="s">
        <v>32</v>
      </c>
      <c r="AX195" s="12" t="s">
        <v>68</v>
      </c>
      <c r="AY195" s="225" t="s">
        <v>146</v>
      </c>
    </row>
    <row r="196" spans="2:65" s="12" customFormat="1" ht="12">
      <c r="B196" s="214"/>
      <c r="C196" s="215"/>
      <c r="D196" s="216" t="s">
        <v>163</v>
      </c>
      <c r="E196" s="217" t="s">
        <v>21</v>
      </c>
      <c r="F196" s="218" t="s">
        <v>326</v>
      </c>
      <c r="G196" s="215"/>
      <c r="H196" s="219">
        <v>2.411</v>
      </c>
      <c r="I196" s="220"/>
      <c r="J196" s="215"/>
      <c r="K196" s="215"/>
      <c r="L196" s="221"/>
      <c r="M196" s="222"/>
      <c r="N196" s="223"/>
      <c r="O196" s="223"/>
      <c r="P196" s="223"/>
      <c r="Q196" s="223"/>
      <c r="R196" s="223"/>
      <c r="S196" s="223"/>
      <c r="T196" s="224"/>
      <c r="AT196" s="225" t="s">
        <v>163</v>
      </c>
      <c r="AU196" s="225" t="s">
        <v>77</v>
      </c>
      <c r="AV196" s="12" t="s">
        <v>77</v>
      </c>
      <c r="AW196" s="12" t="s">
        <v>32</v>
      </c>
      <c r="AX196" s="12" t="s">
        <v>68</v>
      </c>
      <c r="AY196" s="225" t="s">
        <v>146</v>
      </c>
    </row>
    <row r="197" spans="2:65" s="12" customFormat="1" ht="12">
      <c r="B197" s="214"/>
      <c r="C197" s="215"/>
      <c r="D197" s="216" t="s">
        <v>163</v>
      </c>
      <c r="E197" s="217" t="s">
        <v>21</v>
      </c>
      <c r="F197" s="218" t="s">
        <v>327</v>
      </c>
      <c r="G197" s="215"/>
      <c r="H197" s="219">
        <v>6.0350000000000001</v>
      </c>
      <c r="I197" s="220"/>
      <c r="J197" s="215"/>
      <c r="K197" s="215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163</v>
      </c>
      <c r="AU197" s="225" t="s">
        <v>77</v>
      </c>
      <c r="AV197" s="12" t="s">
        <v>77</v>
      </c>
      <c r="AW197" s="12" t="s">
        <v>32</v>
      </c>
      <c r="AX197" s="12" t="s">
        <v>68</v>
      </c>
      <c r="AY197" s="225" t="s">
        <v>146</v>
      </c>
    </row>
    <row r="198" spans="2:65" s="12" customFormat="1" ht="12">
      <c r="B198" s="214"/>
      <c r="C198" s="215"/>
      <c r="D198" s="216" t="s">
        <v>163</v>
      </c>
      <c r="E198" s="217" t="s">
        <v>21</v>
      </c>
      <c r="F198" s="218" t="s">
        <v>328</v>
      </c>
      <c r="G198" s="215"/>
      <c r="H198" s="219">
        <v>1</v>
      </c>
      <c r="I198" s="220"/>
      <c r="J198" s="215"/>
      <c r="K198" s="215"/>
      <c r="L198" s="221"/>
      <c r="M198" s="222"/>
      <c r="N198" s="223"/>
      <c r="O198" s="223"/>
      <c r="P198" s="223"/>
      <c r="Q198" s="223"/>
      <c r="R198" s="223"/>
      <c r="S198" s="223"/>
      <c r="T198" s="224"/>
      <c r="AT198" s="225" t="s">
        <v>163</v>
      </c>
      <c r="AU198" s="225" t="s">
        <v>77</v>
      </c>
      <c r="AV198" s="12" t="s">
        <v>77</v>
      </c>
      <c r="AW198" s="12" t="s">
        <v>32</v>
      </c>
      <c r="AX198" s="12" t="s">
        <v>68</v>
      </c>
      <c r="AY198" s="225" t="s">
        <v>146</v>
      </c>
    </row>
    <row r="199" spans="2:65" s="13" customFormat="1" ht="12">
      <c r="B199" s="236"/>
      <c r="C199" s="237"/>
      <c r="D199" s="216" t="s">
        <v>163</v>
      </c>
      <c r="E199" s="238" t="s">
        <v>21</v>
      </c>
      <c r="F199" s="239" t="s">
        <v>329</v>
      </c>
      <c r="G199" s="237"/>
      <c r="H199" s="238" t="s">
        <v>21</v>
      </c>
      <c r="I199" s="240"/>
      <c r="J199" s="237"/>
      <c r="K199" s="237"/>
      <c r="L199" s="241"/>
      <c r="M199" s="242"/>
      <c r="N199" s="243"/>
      <c r="O199" s="243"/>
      <c r="P199" s="243"/>
      <c r="Q199" s="243"/>
      <c r="R199" s="243"/>
      <c r="S199" s="243"/>
      <c r="T199" s="244"/>
      <c r="AT199" s="245" t="s">
        <v>163</v>
      </c>
      <c r="AU199" s="245" t="s">
        <v>77</v>
      </c>
      <c r="AV199" s="13" t="s">
        <v>75</v>
      </c>
      <c r="AW199" s="13" t="s">
        <v>32</v>
      </c>
      <c r="AX199" s="13" t="s">
        <v>68</v>
      </c>
      <c r="AY199" s="245" t="s">
        <v>146</v>
      </c>
    </row>
    <row r="200" spans="2:65" s="12" customFormat="1" ht="12">
      <c r="B200" s="214"/>
      <c r="C200" s="215"/>
      <c r="D200" s="216" t="s">
        <v>163</v>
      </c>
      <c r="E200" s="217" t="s">
        <v>21</v>
      </c>
      <c r="F200" s="218" t="s">
        <v>330</v>
      </c>
      <c r="G200" s="215"/>
      <c r="H200" s="219">
        <v>3.145</v>
      </c>
      <c r="I200" s="220"/>
      <c r="J200" s="215"/>
      <c r="K200" s="215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163</v>
      </c>
      <c r="AU200" s="225" t="s">
        <v>77</v>
      </c>
      <c r="AV200" s="12" t="s">
        <v>77</v>
      </c>
      <c r="AW200" s="12" t="s">
        <v>32</v>
      </c>
      <c r="AX200" s="12" t="s">
        <v>68</v>
      </c>
      <c r="AY200" s="225" t="s">
        <v>146</v>
      </c>
    </row>
    <row r="201" spans="2:65" s="12" customFormat="1" ht="24">
      <c r="B201" s="214"/>
      <c r="C201" s="215"/>
      <c r="D201" s="216" t="s">
        <v>163</v>
      </c>
      <c r="E201" s="217" t="s">
        <v>21</v>
      </c>
      <c r="F201" s="218" t="s">
        <v>331</v>
      </c>
      <c r="G201" s="215"/>
      <c r="H201" s="219">
        <v>15.308</v>
      </c>
      <c r="I201" s="220"/>
      <c r="J201" s="215"/>
      <c r="K201" s="215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163</v>
      </c>
      <c r="AU201" s="225" t="s">
        <v>77</v>
      </c>
      <c r="AV201" s="12" t="s">
        <v>77</v>
      </c>
      <c r="AW201" s="12" t="s">
        <v>32</v>
      </c>
      <c r="AX201" s="12" t="s">
        <v>68</v>
      </c>
      <c r="AY201" s="225" t="s">
        <v>146</v>
      </c>
    </row>
    <row r="202" spans="2:65" s="14" customFormat="1" ht="12">
      <c r="B202" s="246"/>
      <c r="C202" s="247"/>
      <c r="D202" s="216" t="s">
        <v>163</v>
      </c>
      <c r="E202" s="248" t="s">
        <v>21</v>
      </c>
      <c r="F202" s="249" t="s">
        <v>205</v>
      </c>
      <c r="G202" s="247"/>
      <c r="H202" s="250">
        <v>41.17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AT202" s="256" t="s">
        <v>163</v>
      </c>
      <c r="AU202" s="256" t="s">
        <v>77</v>
      </c>
      <c r="AV202" s="14" t="s">
        <v>151</v>
      </c>
      <c r="AW202" s="14" t="s">
        <v>32</v>
      </c>
      <c r="AX202" s="14" t="s">
        <v>75</v>
      </c>
      <c r="AY202" s="256" t="s">
        <v>146</v>
      </c>
    </row>
    <row r="203" spans="2:65" s="1" customFormat="1" ht="22.8" customHeight="1">
      <c r="B203" s="40"/>
      <c r="C203" s="202" t="s">
        <v>332</v>
      </c>
      <c r="D203" s="202" t="s">
        <v>148</v>
      </c>
      <c r="E203" s="203" t="s">
        <v>333</v>
      </c>
      <c r="F203" s="204" t="s">
        <v>334</v>
      </c>
      <c r="G203" s="205" t="s">
        <v>335</v>
      </c>
      <c r="H203" s="206">
        <v>1</v>
      </c>
      <c r="I203" s="207"/>
      <c r="J203" s="208">
        <f>ROUND(I203*H203,2)</f>
        <v>0</v>
      </c>
      <c r="K203" s="204" t="s">
        <v>21</v>
      </c>
      <c r="L203" s="60"/>
      <c r="M203" s="209" t="s">
        <v>21</v>
      </c>
      <c r="N203" s="210" t="s">
        <v>39</v>
      </c>
      <c r="O203" s="41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AR203" s="24" t="s">
        <v>151</v>
      </c>
      <c r="AT203" s="24" t="s">
        <v>148</v>
      </c>
      <c r="AU203" s="24" t="s">
        <v>77</v>
      </c>
      <c r="AY203" s="24" t="s">
        <v>146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24" t="s">
        <v>75</v>
      </c>
      <c r="BK203" s="213">
        <f>ROUND(I203*H203,2)</f>
        <v>0</v>
      </c>
      <c r="BL203" s="24" t="s">
        <v>151</v>
      </c>
      <c r="BM203" s="24" t="s">
        <v>336</v>
      </c>
    </row>
    <row r="204" spans="2:65" s="1" customFormat="1" ht="14.4" customHeight="1">
      <c r="B204" s="40"/>
      <c r="C204" s="202" t="s">
        <v>337</v>
      </c>
      <c r="D204" s="202" t="s">
        <v>148</v>
      </c>
      <c r="E204" s="203" t="s">
        <v>338</v>
      </c>
      <c r="F204" s="204" t="s">
        <v>339</v>
      </c>
      <c r="G204" s="205" t="s">
        <v>245</v>
      </c>
      <c r="H204" s="206">
        <v>1</v>
      </c>
      <c r="I204" s="207"/>
      <c r="J204" s="208">
        <f>ROUND(I204*H204,2)</f>
        <v>0</v>
      </c>
      <c r="K204" s="204" t="s">
        <v>21</v>
      </c>
      <c r="L204" s="60"/>
      <c r="M204" s="209" t="s">
        <v>21</v>
      </c>
      <c r="N204" s="210" t="s">
        <v>39</v>
      </c>
      <c r="O204" s="41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AR204" s="24" t="s">
        <v>151</v>
      </c>
      <c r="AT204" s="24" t="s">
        <v>148</v>
      </c>
      <c r="AU204" s="24" t="s">
        <v>77</v>
      </c>
      <c r="AY204" s="24" t="s">
        <v>146</v>
      </c>
      <c r="BE204" s="213">
        <f>IF(N204="základní",J204,0)</f>
        <v>0</v>
      </c>
      <c r="BF204" s="213">
        <f>IF(N204="snížená",J204,0)</f>
        <v>0</v>
      </c>
      <c r="BG204" s="213">
        <f>IF(N204="zákl. přenesená",J204,0)</f>
        <v>0</v>
      </c>
      <c r="BH204" s="213">
        <f>IF(N204="sníž. přenesená",J204,0)</f>
        <v>0</v>
      </c>
      <c r="BI204" s="213">
        <f>IF(N204="nulová",J204,0)</f>
        <v>0</v>
      </c>
      <c r="BJ204" s="24" t="s">
        <v>75</v>
      </c>
      <c r="BK204" s="213">
        <f>ROUND(I204*H204,2)</f>
        <v>0</v>
      </c>
      <c r="BL204" s="24" t="s">
        <v>151</v>
      </c>
      <c r="BM204" s="24" t="s">
        <v>340</v>
      </c>
    </row>
    <row r="205" spans="2:65" s="11" customFormat="1" ht="29.85" customHeight="1">
      <c r="B205" s="186"/>
      <c r="C205" s="187"/>
      <c r="D205" s="188" t="s">
        <v>67</v>
      </c>
      <c r="E205" s="200" t="s">
        <v>341</v>
      </c>
      <c r="F205" s="200" t="s">
        <v>342</v>
      </c>
      <c r="G205" s="187"/>
      <c r="H205" s="187"/>
      <c r="I205" s="190"/>
      <c r="J205" s="201">
        <f>BK205</f>
        <v>0</v>
      </c>
      <c r="K205" s="187"/>
      <c r="L205" s="192"/>
      <c r="M205" s="193"/>
      <c r="N205" s="194"/>
      <c r="O205" s="194"/>
      <c r="P205" s="195">
        <f>SUM(P206:P212)</f>
        <v>0</v>
      </c>
      <c r="Q205" s="194"/>
      <c r="R205" s="195">
        <f>SUM(R206:R212)</f>
        <v>0</v>
      </c>
      <c r="S205" s="194"/>
      <c r="T205" s="196">
        <f>SUM(T206:T212)</f>
        <v>0</v>
      </c>
      <c r="AR205" s="197" t="s">
        <v>75</v>
      </c>
      <c r="AT205" s="198" t="s">
        <v>67</v>
      </c>
      <c r="AU205" s="198" t="s">
        <v>75</v>
      </c>
      <c r="AY205" s="197" t="s">
        <v>146</v>
      </c>
      <c r="BK205" s="199">
        <f>SUM(BK206:BK212)</f>
        <v>0</v>
      </c>
    </row>
    <row r="206" spans="2:65" s="1" customFormat="1" ht="34.200000000000003" customHeight="1">
      <c r="B206" s="40"/>
      <c r="C206" s="202" t="s">
        <v>343</v>
      </c>
      <c r="D206" s="202" t="s">
        <v>148</v>
      </c>
      <c r="E206" s="203" t="s">
        <v>344</v>
      </c>
      <c r="F206" s="204" t="s">
        <v>345</v>
      </c>
      <c r="G206" s="205" t="s">
        <v>160</v>
      </c>
      <c r="H206" s="206">
        <v>9.5570000000000004</v>
      </c>
      <c r="I206" s="207"/>
      <c r="J206" s="208">
        <f>ROUND(I206*H206,2)</f>
        <v>0</v>
      </c>
      <c r="K206" s="204" t="s">
        <v>161</v>
      </c>
      <c r="L206" s="60"/>
      <c r="M206" s="209" t="s">
        <v>21</v>
      </c>
      <c r="N206" s="210" t="s">
        <v>39</v>
      </c>
      <c r="O206" s="41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AR206" s="24" t="s">
        <v>151</v>
      </c>
      <c r="AT206" s="24" t="s">
        <v>148</v>
      </c>
      <c r="AU206" s="24" t="s">
        <v>77</v>
      </c>
      <c r="AY206" s="24" t="s">
        <v>146</v>
      </c>
      <c r="BE206" s="213">
        <f>IF(N206="základní",J206,0)</f>
        <v>0</v>
      </c>
      <c r="BF206" s="213">
        <f>IF(N206="snížená",J206,0)</f>
        <v>0</v>
      </c>
      <c r="BG206" s="213">
        <f>IF(N206="zákl. přenesená",J206,0)</f>
        <v>0</v>
      </c>
      <c r="BH206" s="213">
        <f>IF(N206="sníž. přenesená",J206,0)</f>
        <v>0</v>
      </c>
      <c r="BI206" s="213">
        <f>IF(N206="nulová",J206,0)</f>
        <v>0</v>
      </c>
      <c r="BJ206" s="24" t="s">
        <v>75</v>
      </c>
      <c r="BK206" s="213">
        <f>ROUND(I206*H206,2)</f>
        <v>0</v>
      </c>
      <c r="BL206" s="24" t="s">
        <v>151</v>
      </c>
      <c r="BM206" s="24" t="s">
        <v>346</v>
      </c>
    </row>
    <row r="207" spans="2:65" s="1" customFormat="1" ht="45.6" customHeight="1">
      <c r="B207" s="40"/>
      <c r="C207" s="202" t="s">
        <v>347</v>
      </c>
      <c r="D207" s="202" t="s">
        <v>148</v>
      </c>
      <c r="E207" s="203" t="s">
        <v>348</v>
      </c>
      <c r="F207" s="204" t="s">
        <v>349</v>
      </c>
      <c r="G207" s="205" t="s">
        <v>160</v>
      </c>
      <c r="H207" s="206">
        <v>38.228000000000002</v>
      </c>
      <c r="I207" s="207"/>
      <c r="J207" s="208">
        <f>ROUND(I207*H207,2)</f>
        <v>0</v>
      </c>
      <c r="K207" s="204" t="s">
        <v>161</v>
      </c>
      <c r="L207" s="60"/>
      <c r="M207" s="209" t="s">
        <v>21</v>
      </c>
      <c r="N207" s="210" t="s">
        <v>39</v>
      </c>
      <c r="O207" s="41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AR207" s="24" t="s">
        <v>151</v>
      </c>
      <c r="AT207" s="24" t="s">
        <v>148</v>
      </c>
      <c r="AU207" s="24" t="s">
        <v>77</v>
      </c>
      <c r="AY207" s="24" t="s">
        <v>146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24" t="s">
        <v>75</v>
      </c>
      <c r="BK207" s="213">
        <f>ROUND(I207*H207,2)</f>
        <v>0</v>
      </c>
      <c r="BL207" s="24" t="s">
        <v>151</v>
      </c>
      <c r="BM207" s="24" t="s">
        <v>350</v>
      </c>
    </row>
    <row r="208" spans="2:65" s="12" customFormat="1" ht="12">
      <c r="B208" s="214"/>
      <c r="C208" s="215"/>
      <c r="D208" s="216" t="s">
        <v>163</v>
      </c>
      <c r="E208" s="215"/>
      <c r="F208" s="218" t="s">
        <v>351</v>
      </c>
      <c r="G208" s="215"/>
      <c r="H208" s="219">
        <v>38.228000000000002</v>
      </c>
      <c r="I208" s="220"/>
      <c r="J208" s="215"/>
      <c r="K208" s="215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163</v>
      </c>
      <c r="AU208" s="225" t="s">
        <v>77</v>
      </c>
      <c r="AV208" s="12" t="s">
        <v>77</v>
      </c>
      <c r="AW208" s="12" t="s">
        <v>6</v>
      </c>
      <c r="AX208" s="12" t="s">
        <v>75</v>
      </c>
      <c r="AY208" s="225" t="s">
        <v>146</v>
      </c>
    </row>
    <row r="209" spans="2:65" s="1" customFormat="1" ht="22.8" customHeight="1">
      <c r="B209" s="40"/>
      <c r="C209" s="202" t="s">
        <v>352</v>
      </c>
      <c r="D209" s="202" t="s">
        <v>148</v>
      </c>
      <c r="E209" s="203" t="s">
        <v>353</v>
      </c>
      <c r="F209" s="204" t="s">
        <v>354</v>
      </c>
      <c r="G209" s="205" t="s">
        <v>160</v>
      </c>
      <c r="H209" s="206">
        <v>9.5570000000000004</v>
      </c>
      <c r="I209" s="207"/>
      <c r="J209" s="208">
        <f>ROUND(I209*H209,2)</f>
        <v>0</v>
      </c>
      <c r="K209" s="204" t="s">
        <v>161</v>
      </c>
      <c r="L209" s="60"/>
      <c r="M209" s="209" t="s">
        <v>21</v>
      </c>
      <c r="N209" s="210" t="s">
        <v>39</v>
      </c>
      <c r="O209" s="41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AR209" s="24" t="s">
        <v>151</v>
      </c>
      <c r="AT209" s="24" t="s">
        <v>148</v>
      </c>
      <c r="AU209" s="24" t="s">
        <v>77</v>
      </c>
      <c r="AY209" s="24" t="s">
        <v>146</v>
      </c>
      <c r="BE209" s="213">
        <f>IF(N209="základní",J209,0)</f>
        <v>0</v>
      </c>
      <c r="BF209" s="213">
        <f>IF(N209="snížená",J209,0)</f>
        <v>0</v>
      </c>
      <c r="BG209" s="213">
        <f>IF(N209="zákl. přenesená",J209,0)</f>
        <v>0</v>
      </c>
      <c r="BH209" s="213">
        <f>IF(N209="sníž. přenesená",J209,0)</f>
        <v>0</v>
      </c>
      <c r="BI209" s="213">
        <f>IF(N209="nulová",J209,0)</f>
        <v>0</v>
      </c>
      <c r="BJ209" s="24" t="s">
        <v>75</v>
      </c>
      <c r="BK209" s="213">
        <f>ROUND(I209*H209,2)</f>
        <v>0</v>
      </c>
      <c r="BL209" s="24" t="s">
        <v>151</v>
      </c>
      <c r="BM209" s="24" t="s">
        <v>355</v>
      </c>
    </row>
    <row r="210" spans="2:65" s="1" customFormat="1" ht="34.200000000000003" customHeight="1">
      <c r="B210" s="40"/>
      <c r="C210" s="202" t="s">
        <v>356</v>
      </c>
      <c r="D210" s="202" t="s">
        <v>148</v>
      </c>
      <c r="E210" s="203" t="s">
        <v>357</v>
      </c>
      <c r="F210" s="204" t="s">
        <v>358</v>
      </c>
      <c r="G210" s="205" t="s">
        <v>160</v>
      </c>
      <c r="H210" s="206">
        <v>133.798</v>
      </c>
      <c r="I210" s="207"/>
      <c r="J210" s="208">
        <f>ROUND(I210*H210,2)</f>
        <v>0</v>
      </c>
      <c r="K210" s="204" t="s">
        <v>161</v>
      </c>
      <c r="L210" s="60"/>
      <c r="M210" s="209" t="s">
        <v>21</v>
      </c>
      <c r="N210" s="210" t="s">
        <v>39</v>
      </c>
      <c r="O210" s="41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AR210" s="24" t="s">
        <v>151</v>
      </c>
      <c r="AT210" s="24" t="s">
        <v>148</v>
      </c>
      <c r="AU210" s="24" t="s">
        <v>77</v>
      </c>
      <c r="AY210" s="24" t="s">
        <v>146</v>
      </c>
      <c r="BE210" s="213">
        <f>IF(N210="základní",J210,0)</f>
        <v>0</v>
      </c>
      <c r="BF210" s="213">
        <f>IF(N210="snížená",J210,0)</f>
        <v>0</v>
      </c>
      <c r="BG210" s="213">
        <f>IF(N210="zákl. přenesená",J210,0)</f>
        <v>0</v>
      </c>
      <c r="BH210" s="213">
        <f>IF(N210="sníž. přenesená",J210,0)</f>
        <v>0</v>
      </c>
      <c r="BI210" s="213">
        <f>IF(N210="nulová",J210,0)</f>
        <v>0</v>
      </c>
      <c r="BJ210" s="24" t="s">
        <v>75</v>
      </c>
      <c r="BK210" s="213">
        <f>ROUND(I210*H210,2)</f>
        <v>0</v>
      </c>
      <c r="BL210" s="24" t="s">
        <v>151</v>
      </c>
      <c r="BM210" s="24" t="s">
        <v>359</v>
      </c>
    </row>
    <row r="211" spans="2:65" s="12" customFormat="1" ht="12">
      <c r="B211" s="214"/>
      <c r="C211" s="215"/>
      <c r="D211" s="216" t="s">
        <v>163</v>
      </c>
      <c r="E211" s="215"/>
      <c r="F211" s="218" t="s">
        <v>360</v>
      </c>
      <c r="G211" s="215"/>
      <c r="H211" s="219">
        <v>133.798</v>
      </c>
      <c r="I211" s="220"/>
      <c r="J211" s="215"/>
      <c r="K211" s="215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163</v>
      </c>
      <c r="AU211" s="225" t="s">
        <v>77</v>
      </c>
      <c r="AV211" s="12" t="s">
        <v>77</v>
      </c>
      <c r="AW211" s="12" t="s">
        <v>6</v>
      </c>
      <c r="AX211" s="12" t="s">
        <v>75</v>
      </c>
      <c r="AY211" s="225" t="s">
        <v>146</v>
      </c>
    </row>
    <row r="212" spans="2:65" s="1" customFormat="1" ht="34.200000000000003" customHeight="1">
      <c r="B212" s="40"/>
      <c r="C212" s="202" t="s">
        <v>361</v>
      </c>
      <c r="D212" s="202" t="s">
        <v>148</v>
      </c>
      <c r="E212" s="203" t="s">
        <v>362</v>
      </c>
      <c r="F212" s="204" t="s">
        <v>363</v>
      </c>
      <c r="G212" s="205" t="s">
        <v>160</v>
      </c>
      <c r="H212" s="206">
        <v>9.5570000000000004</v>
      </c>
      <c r="I212" s="207"/>
      <c r="J212" s="208">
        <f>ROUND(I212*H212,2)</f>
        <v>0</v>
      </c>
      <c r="K212" s="204" t="s">
        <v>161</v>
      </c>
      <c r="L212" s="60"/>
      <c r="M212" s="209" t="s">
        <v>21</v>
      </c>
      <c r="N212" s="210" t="s">
        <v>39</v>
      </c>
      <c r="O212" s="41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AR212" s="24" t="s">
        <v>151</v>
      </c>
      <c r="AT212" s="24" t="s">
        <v>148</v>
      </c>
      <c r="AU212" s="24" t="s">
        <v>77</v>
      </c>
      <c r="AY212" s="24" t="s">
        <v>146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24" t="s">
        <v>75</v>
      </c>
      <c r="BK212" s="213">
        <f>ROUND(I212*H212,2)</f>
        <v>0</v>
      </c>
      <c r="BL212" s="24" t="s">
        <v>151</v>
      </c>
      <c r="BM212" s="24" t="s">
        <v>364</v>
      </c>
    </row>
    <row r="213" spans="2:65" s="11" customFormat="1" ht="29.85" customHeight="1">
      <c r="B213" s="186"/>
      <c r="C213" s="187"/>
      <c r="D213" s="188" t="s">
        <v>67</v>
      </c>
      <c r="E213" s="200" t="s">
        <v>365</v>
      </c>
      <c r="F213" s="200" t="s">
        <v>366</v>
      </c>
      <c r="G213" s="187"/>
      <c r="H213" s="187"/>
      <c r="I213" s="190"/>
      <c r="J213" s="201">
        <f>BK213</f>
        <v>0</v>
      </c>
      <c r="K213" s="187"/>
      <c r="L213" s="192"/>
      <c r="M213" s="193"/>
      <c r="N213" s="194"/>
      <c r="O213" s="194"/>
      <c r="P213" s="195">
        <f>P214</f>
        <v>0</v>
      </c>
      <c r="Q213" s="194"/>
      <c r="R213" s="195">
        <f>R214</f>
        <v>0</v>
      </c>
      <c r="S213" s="194"/>
      <c r="T213" s="196">
        <f>T214</f>
        <v>0</v>
      </c>
      <c r="AR213" s="197" t="s">
        <v>75</v>
      </c>
      <c r="AT213" s="198" t="s">
        <v>67</v>
      </c>
      <c r="AU213" s="198" t="s">
        <v>75</v>
      </c>
      <c r="AY213" s="197" t="s">
        <v>146</v>
      </c>
      <c r="BK213" s="199">
        <f>BK214</f>
        <v>0</v>
      </c>
    </row>
    <row r="214" spans="2:65" s="1" customFormat="1" ht="45.6" customHeight="1">
      <c r="B214" s="40"/>
      <c r="C214" s="202" t="s">
        <v>367</v>
      </c>
      <c r="D214" s="202" t="s">
        <v>148</v>
      </c>
      <c r="E214" s="203" t="s">
        <v>368</v>
      </c>
      <c r="F214" s="204" t="s">
        <v>369</v>
      </c>
      <c r="G214" s="205" t="s">
        <v>160</v>
      </c>
      <c r="H214" s="206">
        <v>2.9649999999999999</v>
      </c>
      <c r="I214" s="207"/>
      <c r="J214" s="208">
        <f>ROUND(I214*H214,2)</f>
        <v>0</v>
      </c>
      <c r="K214" s="204" t="s">
        <v>161</v>
      </c>
      <c r="L214" s="60"/>
      <c r="M214" s="209" t="s">
        <v>21</v>
      </c>
      <c r="N214" s="210" t="s">
        <v>39</v>
      </c>
      <c r="O214" s="41"/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AR214" s="24" t="s">
        <v>151</v>
      </c>
      <c r="AT214" s="24" t="s">
        <v>148</v>
      </c>
      <c r="AU214" s="24" t="s">
        <v>77</v>
      </c>
      <c r="AY214" s="24" t="s">
        <v>146</v>
      </c>
      <c r="BE214" s="213">
        <f>IF(N214="základní",J214,0)</f>
        <v>0</v>
      </c>
      <c r="BF214" s="213">
        <f>IF(N214="snížená",J214,0)</f>
        <v>0</v>
      </c>
      <c r="BG214" s="213">
        <f>IF(N214="zákl. přenesená",J214,0)</f>
        <v>0</v>
      </c>
      <c r="BH214" s="213">
        <f>IF(N214="sníž. přenesená",J214,0)</f>
        <v>0</v>
      </c>
      <c r="BI214" s="213">
        <f>IF(N214="nulová",J214,0)</f>
        <v>0</v>
      </c>
      <c r="BJ214" s="24" t="s">
        <v>75</v>
      </c>
      <c r="BK214" s="213">
        <f>ROUND(I214*H214,2)</f>
        <v>0</v>
      </c>
      <c r="BL214" s="24" t="s">
        <v>151</v>
      </c>
      <c r="BM214" s="24" t="s">
        <v>370</v>
      </c>
    </row>
    <row r="215" spans="2:65" s="11" customFormat="1" ht="37.35" customHeight="1">
      <c r="B215" s="186"/>
      <c r="C215" s="187"/>
      <c r="D215" s="188" t="s">
        <v>67</v>
      </c>
      <c r="E215" s="189" t="s">
        <v>371</v>
      </c>
      <c r="F215" s="189" t="s">
        <v>372</v>
      </c>
      <c r="G215" s="187"/>
      <c r="H215" s="187"/>
      <c r="I215" s="190"/>
      <c r="J215" s="191">
        <f>BK215</f>
        <v>0</v>
      </c>
      <c r="K215" s="187"/>
      <c r="L215" s="192"/>
      <c r="M215" s="193"/>
      <c r="N215" s="194"/>
      <c r="O215" s="194"/>
      <c r="P215" s="195">
        <f>P216+P221+P223+P233+P236+P251+P264+P275+P289</f>
        <v>0</v>
      </c>
      <c r="Q215" s="194"/>
      <c r="R215" s="195">
        <f>R216+R221+R223+R233+R236+R251+R264+R275+R289</f>
        <v>4.4664924199999998</v>
      </c>
      <c r="S215" s="194"/>
      <c r="T215" s="196">
        <f>T216+T221+T223+T233+T236+T251+T264+T275+T289</f>
        <v>0.59109157000000001</v>
      </c>
      <c r="AR215" s="197" t="s">
        <v>77</v>
      </c>
      <c r="AT215" s="198" t="s">
        <v>67</v>
      </c>
      <c r="AU215" s="198" t="s">
        <v>68</v>
      </c>
      <c r="AY215" s="197" t="s">
        <v>146</v>
      </c>
      <c r="BK215" s="199">
        <f>BK216+BK221+BK223+BK233+BK236+BK251+BK264+BK275+BK289</f>
        <v>0</v>
      </c>
    </row>
    <row r="216" spans="2:65" s="11" customFormat="1" ht="19.95" customHeight="1">
      <c r="B216" s="186"/>
      <c r="C216" s="187"/>
      <c r="D216" s="188" t="s">
        <v>67</v>
      </c>
      <c r="E216" s="200" t="s">
        <v>373</v>
      </c>
      <c r="F216" s="200" t="s">
        <v>374</v>
      </c>
      <c r="G216" s="187"/>
      <c r="H216" s="187"/>
      <c r="I216" s="190"/>
      <c r="J216" s="201">
        <f>BK216</f>
        <v>0</v>
      </c>
      <c r="K216" s="187"/>
      <c r="L216" s="192"/>
      <c r="M216" s="193"/>
      <c r="N216" s="194"/>
      <c r="O216" s="194"/>
      <c r="P216" s="195">
        <f>SUM(P217:P220)</f>
        <v>0</v>
      </c>
      <c r="Q216" s="194"/>
      <c r="R216" s="195">
        <f>SUM(R217:R220)</f>
        <v>9.403800000000001E-2</v>
      </c>
      <c r="S216" s="194"/>
      <c r="T216" s="196">
        <f>SUM(T217:T220)</f>
        <v>0</v>
      </c>
      <c r="AR216" s="197" t="s">
        <v>77</v>
      </c>
      <c r="AT216" s="198" t="s">
        <v>67</v>
      </c>
      <c r="AU216" s="198" t="s">
        <v>75</v>
      </c>
      <c r="AY216" s="197" t="s">
        <v>146</v>
      </c>
      <c r="BK216" s="199">
        <f>SUM(BK217:BK220)</f>
        <v>0</v>
      </c>
    </row>
    <row r="217" spans="2:65" s="1" customFormat="1" ht="22.8" customHeight="1">
      <c r="B217" s="40"/>
      <c r="C217" s="202" t="s">
        <v>375</v>
      </c>
      <c r="D217" s="202" t="s">
        <v>148</v>
      </c>
      <c r="E217" s="203" t="s">
        <v>376</v>
      </c>
      <c r="F217" s="204" t="s">
        <v>377</v>
      </c>
      <c r="G217" s="205" t="s">
        <v>174</v>
      </c>
      <c r="H217" s="206">
        <v>23.16</v>
      </c>
      <c r="I217" s="207"/>
      <c r="J217" s="208">
        <f>ROUND(I217*H217,2)</f>
        <v>0</v>
      </c>
      <c r="K217" s="204" t="s">
        <v>161</v>
      </c>
      <c r="L217" s="60"/>
      <c r="M217" s="209" t="s">
        <v>21</v>
      </c>
      <c r="N217" s="210" t="s">
        <v>39</v>
      </c>
      <c r="O217" s="41"/>
      <c r="P217" s="211">
        <f>O217*H217</f>
        <v>0</v>
      </c>
      <c r="Q217" s="211">
        <v>3.5000000000000001E-3</v>
      </c>
      <c r="R217" s="211">
        <f>Q217*H217</f>
        <v>8.1060000000000007E-2</v>
      </c>
      <c r="S217" s="211">
        <v>0</v>
      </c>
      <c r="T217" s="212">
        <f>S217*H217</f>
        <v>0</v>
      </c>
      <c r="AR217" s="24" t="s">
        <v>237</v>
      </c>
      <c r="AT217" s="24" t="s">
        <v>148</v>
      </c>
      <c r="AU217" s="24" t="s">
        <v>77</v>
      </c>
      <c r="AY217" s="24" t="s">
        <v>146</v>
      </c>
      <c r="BE217" s="213">
        <f>IF(N217="základní",J217,0)</f>
        <v>0</v>
      </c>
      <c r="BF217" s="213">
        <f>IF(N217="snížená",J217,0)</f>
        <v>0</v>
      </c>
      <c r="BG217" s="213">
        <f>IF(N217="zákl. přenesená",J217,0)</f>
        <v>0</v>
      </c>
      <c r="BH217" s="213">
        <f>IF(N217="sníž. přenesená",J217,0)</f>
        <v>0</v>
      </c>
      <c r="BI217" s="213">
        <f>IF(N217="nulová",J217,0)</f>
        <v>0</v>
      </c>
      <c r="BJ217" s="24" t="s">
        <v>75</v>
      </c>
      <c r="BK217" s="213">
        <f>ROUND(I217*H217,2)</f>
        <v>0</v>
      </c>
      <c r="BL217" s="24" t="s">
        <v>237</v>
      </c>
      <c r="BM217" s="24" t="s">
        <v>378</v>
      </c>
    </row>
    <row r="218" spans="2:65" s="1" customFormat="1" ht="22.8" customHeight="1">
      <c r="B218" s="40"/>
      <c r="C218" s="202" t="s">
        <v>379</v>
      </c>
      <c r="D218" s="202" t="s">
        <v>148</v>
      </c>
      <c r="E218" s="203" t="s">
        <v>380</v>
      </c>
      <c r="F218" s="204" t="s">
        <v>381</v>
      </c>
      <c r="G218" s="205" t="s">
        <v>174</v>
      </c>
      <c r="H218" s="206">
        <v>3.7080000000000002</v>
      </c>
      <c r="I218" s="207"/>
      <c r="J218" s="208">
        <f>ROUND(I218*H218,2)</f>
        <v>0</v>
      </c>
      <c r="K218" s="204" t="s">
        <v>161</v>
      </c>
      <c r="L218" s="60"/>
      <c r="M218" s="209" t="s">
        <v>21</v>
      </c>
      <c r="N218" s="210" t="s">
        <v>39</v>
      </c>
      <c r="O218" s="41"/>
      <c r="P218" s="211">
        <f>O218*H218</f>
        <v>0</v>
      </c>
      <c r="Q218" s="211">
        <v>3.5000000000000001E-3</v>
      </c>
      <c r="R218" s="211">
        <f>Q218*H218</f>
        <v>1.2978000000000002E-2</v>
      </c>
      <c r="S218" s="211">
        <v>0</v>
      </c>
      <c r="T218" s="212">
        <f>S218*H218</f>
        <v>0</v>
      </c>
      <c r="AR218" s="24" t="s">
        <v>237</v>
      </c>
      <c r="AT218" s="24" t="s">
        <v>148</v>
      </c>
      <c r="AU218" s="24" t="s">
        <v>77</v>
      </c>
      <c r="AY218" s="24" t="s">
        <v>146</v>
      </c>
      <c r="BE218" s="213">
        <f>IF(N218="základní",J218,0)</f>
        <v>0</v>
      </c>
      <c r="BF218" s="213">
        <f>IF(N218="snížená",J218,0)</f>
        <v>0</v>
      </c>
      <c r="BG218" s="213">
        <f>IF(N218="zákl. přenesená",J218,0)</f>
        <v>0</v>
      </c>
      <c r="BH218" s="213">
        <f>IF(N218="sníž. přenesená",J218,0)</f>
        <v>0</v>
      </c>
      <c r="BI218" s="213">
        <f>IF(N218="nulová",J218,0)</f>
        <v>0</v>
      </c>
      <c r="BJ218" s="24" t="s">
        <v>75</v>
      </c>
      <c r="BK218" s="213">
        <f>ROUND(I218*H218,2)</f>
        <v>0</v>
      </c>
      <c r="BL218" s="24" t="s">
        <v>237</v>
      </c>
      <c r="BM218" s="24" t="s">
        <v>382</v>
      </c>
    </row>
    <row r="219" spans="2:65" s="12" customFormat="1" ht="12">
      <c r="B219" s="214"/>
      <c r="C219" s="215"/>
      <c r="D219" s="216" t="s">
        <v>163</v>
      </c>
      <c r="E219" s="217" t="s">
        <v>21</v>
      </c>
      <c r="F219" s="218" t="s">
        <v>383</v>
      </c>
      <c r="G219" s="215"/>
      <c r="H219" s="219">
        <v>3.7080000000000002</v>
      </c>
      <c r="I219" s="220"/>
      <c r="J219" s="215"/>
      <c r="K219" s="215"/>
      <c r="L219" s="221"/>
      <c r="M219" s="222"/>
      <c r="N219" s="223"/>
      <c r="O219" s="223"/>
      <c r="P219" s="223"/>
      <c r="Q219" s="223"/>
      <c r="R219" s="223"/>
      <c r="S219" s="223"/>
      <c r="T219" s="224"/>
      <c r="AT219" s="225" t="s">
        <v>163</v>
      </c>
      <c r="AU219" s="225" t="s">
        <v>77</v>
      </c>
      <c r="AV219" s="12" t="s">
        <v>77</v>
      </c>
      <c r="AW219" s="12" t="s">
        <v>32</v>
      </c>
      <c r="AX219" s="12" t="s">
        <v>75</v>
      </c>
      <c r="AY219" s="225" t="s">
        <v>146</v>
      </c>
    </row>
    <row r="220" spans="2:65" s="1" customFormat="1" ht="45.6" customHeight="1">
      <c r="B220" s="40"/>
      <c r="C220" s="202" t="s">
        <v>384</v>
      </c>
      <c r="D220" s="202" t="s">
        <v>148</v>
      </c>
      <c r="E220" s="203" t="s">
        <v>385</v>
      </c>
      <c r="F220" s="204" t="s">
        <v>386</v>
      </c>
      <c r="G220" s="205" t="s">
        <v>160</v>
      </c>
      <c r="H220" s="206">
        <v>9.4E-2</v>
      </c>
      <c r="I220" s="207"/>
      <c r="J220" s="208">
        <f>ROUND(I220*H220,2)</f>
        <v>0</v>
      </c>
      <c r="K220" s="204" t="s">
        <v>161</v>
      </c>
      <c r="L220" s="60"/>
      <c r="M220" s="209" t="s">
        <v>21</v>
      </c>
      <c r="N220" s="210" t="s">
        <v>39</v>
      </c>
      <c r="O220" s="41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AR220" s="24" t="s">
        <v>237</v>
      </c>
      <c r="AT220" s="24" t="s">
        <v>148</v>
      </c>
      <c r="AU220" s="24" t="s">
        <v>77</v>
      </c>
      <c r="AY220" s="24" t="s">
        <v>146</v>
      </c>
      <c r="BE220" s="213">
        <f>IF(N220="základní",J220,0)</f>
        <v>0</v>
      </c>
      <c r="BF220" s="213">
        <f>IF(N220="snížená",J220,0)</f>
        <v>0</v>
      </c>
      <c r="BG220" s="213">
        <f>IF(N220="zákl. přenesená",J220,0)</f>
        <v>0</v>
      </c>
      <c r="BH220" s="213">
        <f>IF(N220="sníž. přenesená",J220,0)</f>
        <v>0</v>
      </c>
      <c r="BI220" s="213">
        <f>IF(N220="nulová",J220,0)</f>
        <v>0</v>
      </c>
      <c r="BJ220" s="24" t="s">
        <v>75</v>
      </c>
      <c r="BK220" s="213">
        <f>ROUND(I220*H220,2)</f>
        <v>0</v>
      </c>
      <c r="BL220" s="24" t="s">
        <v>237</v>
      </c>
      <c r="BM220" s="24" t="s">
        <v>387</v>
      </c>
    </row>
    <row r="221" spans="2:65" s="11" customFormat="1" ht="29.85" customHeight="1">
      <c r="B221" s="186"/>
      <c r="C221" s="187"/>
      <c r="D221" s="188" t="s">
        <v>67</v>
      </c>
      <c r="E221" s="200" t="s">
        <v>388</v>
      </c>
      <c r="F221" s="200" t="s">
        <v>389</v>
      </c>
      <c r="G221" s="187"/>
      <c r="H221" s="187"/>
      <c r="I221" s="190"/>
      <c r="J221" s="201">
        <f>BK221</f>
        <v>0</v>
      </c>
      <c r="K221" s="187"/>
      <c r="L221" s="192"/>
      <c r="M221" s="193"/>
      <c r="N221" s="194"/>
      <c r="O221" s="194"/>
      <c r="P221" s="195">
        <f>P222</f>
        <v>0</v>
      </c>
      <c r="Q221" s="194"/>
      <c r="R221" s="195">
        <f>R222</f>
        <v>0</v>
      </c>
      <c r="S221" s="194"/>
      <c r="T221" s="196">
        <f>T222</f>
        <v>9.1999999999999998E-3</v>
      </c>
      <c r="AR221" s="197" t="s">
        <v>77</v>
      </c>
      <c r="AT221" s="198" t="s">
        <v>67</v>
      </c>
      <c r="AU221" s="198" t="s">
        <v>75</v>
      </c>
      <c r="AY221" s="197" t="s">
        <v>146</v>
      </c>
      <c r="BK221" s="199">
        <f>BK222</f>
        <v>0</v>
      </c>
    </row>
    <row r="222" spans="2:65" s="1" customFormat="1" ht="22.8" customHeight="1">
      <c r="B222" s="40"/>
      <c r="C222" s="202" t="s">
        <v>390</v>
      </c>
      <c r="D222" s="202" t="s">
        <v>148</v>
      </c>
      <c r="E222" s="203" t="s">
        <v>391</v>
      </c>
      <c r="F222" s="204" t="s">
        <v>392</v>
      </c>
      <c r="G222" s="205" t="s">
        <v>245</v>
      </c>
      <c r="H222" s="206">
        <v>1</v>
      </c>
      <c r="I222" s="207"/>
      <c r="J222" s="208">
        <f>ROUND(I222*H222,2)</f>
        <v>0</v>
      </c>
      <c r="K222" s="204" t="s">
        <v>161</v>
      </c>
      <c r="L222" s="60"/>
      <c r="M222" s="209" t="s">
        <v>21</v>
      </c>
      <c r="N222" s="210" t="s">
        <v>39</v>
      </c>
      <c r="O222" s="41"/>
      <c r="P222" s="211">
        <f>O222*H222</f>
        <v>0</v>
      </c>
      <c r="Q222" s="211">
        <v>0</v>
      </c>
      <c r="R222" s="211">
        <f>Q222*H222</f>
        <v>0</v>
      </c>
      <c r="S222" s="211">
        <v>9.1999999999999998E-3</v>
      </c>
      <c r="T222" s="212">
        <f>S222*H222</f>
        <v>9.1999999999999998E-3</v>
      </c>
      <c r="AR222" s="24" t="s">
        <v>237</v>
      </c>
      <c r="AT222" s="24" t="s">
        <v>148</v>
      </c>
      <c r="AU222" s="24" t="s">
        <v>77</v>
      </c>
      <c r="AY222" s="24" t="s">
        <v>146</v>
      </c>
      <c r="BE222" s="213">
        <f>IF(N222="základní",J222,0)</f>
        <v>0</v>
      </c>
      <c r="BF222" s="213">
        <f>IF(N222="snížená",J222,0)</f>
        <v>0</v>
      </c>
      <c r="BG222" s="213">
        <f>IF(N222="zákl. přenesená",J222,0)</f>
        <v>0</v>
      </c>
      <c r="BH222" s="213">
        <f>IF(N222="sníž. přenesená",J222,0)</f>
        <v>0</v>
      </c>
      <c r="BI222" s="213">
        <f>IF(N222="nulová",J222,0)</f>
        <v>0</v>
      </c>
      <c r="BJ222" s="24" t="s">
        <v>75</v>
      </c>
      <c r="BK222" s="213">
        <f>ROUND(I222*H222,2)</f>
        <v>0</v>
      </c>
      <c r="BL222" s="24" t="s">
        <v>237</v>
      </c>
      <c r="BM222" s="24" t="s">
        <v>393</v>
      </c>
    </row>
    <row r="223" spans="2:65" s="11" customFormat="1" ht="29.85" customHeight="1">
      <c r="B223" s="186"/>
      <c r="C223" s="187"/>
      <c r="D223" s="188" t="s">
        <v>67</v>
      </c>
      <c r="E223" s="200" t="s">
        <v>394</v>
      </c>
      <c r="F223" s="200" t="s">
        <v>395</v>
      </c>
      <c r="G223" s="187"/>
      <c r="H223" s="187"/>
      <c r="I223" s="190"/>
      <c r="J223" s="201">
        <f>BK223</f>
        <v>0</v>
      </c>
      <c r="K223" s="187"/>
      <c r="L223" s="192"/>
      <c r="M223" s="193"/>
      <c r="N223" s="194"/>
      <c r="O223" s="194"/>
      <c r="P223" s="195">
        <f>SUM(P224:P232)</f>
        <v>0</v>
      </c>
      <c r="Q223" s="194"/>
      <c r="R223" s="195">
        <f>SUM(R224:R232)</f>
        <v>0.2105244</v>
      </c>
      <c r="S223" s="194"/>
      <c r="T223" s="196">
        <f>SUM(T224:T232)</f>
        <v>2.4429299999999998E-2</v>
      </c>
      <c r="AR223" s="197" t="s">
        <v>77</v>
      </c>
      <c r="AT223" s="198" t="s">
        <v>67</v>
      </c>
      <c r="AU223" s="198" t="s">
        <v>75</v>
      </c>
      <c r="AY223" s="197" t="s">
        <v>146</v>
      </c>
      <c r="BK223" s="199">
        <f>SUM(BK224:BK232)</f>
        <v>0</v>
      </c>
    </row>
    <row r="224" spans="2:65" s="1" customFormat="1" ht="34.200000000000003" customHeight="1">
      <c r="B224" s="40"/>
      <c r="C224" s="202" t="s">
        <v>396</v>
      </c>
      <c r="D224" s="202" t="s">
        <v>148</v>
      </c>
      <c r="E224" s="203" t="s">
        <v>397</v>
      </c>
      <c r="F224" s="204" t="s">
        <v>398</v>
      </c>
      <c r="G224" s="205" t="s">
        <v>174</v>
      </c>
      <c r="H224" s="206">
        <v>23.16</v>
      </c>
      <c r="I224" s="207"/>
      <c r="J224" s="208">
        <f>ROUND(I224*H224,2)</f>
        <v>0</v>
      </c>
      <c r="K224" s="204" t="s">
        <v>161</v>
      </c>
      <c r="L224" s="60"/>
      <c r="M224" s="209" t="s">
        <v>21</v>
      </c>
      <c r="N224" s="210" t="s">
        <v>39</v>
      </c>
      <c r="O224" s="41"/>
      <c r="P224" s="211">
        <f>O224*H224</f>
        <v>0</v>
      </c>
      <c r="Q224" s="211">
        <v>1.39E-3</v>
      </c>
      <c r="R224" s="211">
        <f>Q224*H224</f>
        <v>3.2192399999999996E-2</v>
      </c>
      <c r="S224" s="211">
        <v>0</v>
      </c>
      <c r="T224" s="212">
        <f>S224*H224</f>
        <v>0</v>
      </c>
      <c r="AR224" s="24" t="s">
        <v>237</v>
      </c>
      <c r="AT224" s="24" t="s">
        <v>148</v>
      </c>
      <c r="AU224" s="24" t="s">
        <v>77</v>
      </c>
      <c r="AY224" s="24" t="s">
        <v>146</v>
      </c>
      <c r="BE224" s="213">
        <f>IF(N224="základní",J224,0)</f>
        <v>0</v>
      </c>
      <c r="BF224" s="213">
        <f>IF(N224="snížená",J224,0)</f>
        <v>0</v>
      </c>
      <c r="BG224" s="213">
        <f>IF(N224="zákl. přenesená",J224,0)</f>
        <v>0</v>
      </c>
      <c r="BH224" s="213">
        <f>IF(N224="sníž. přenesená",J224,0)</f>
        <v>0</v>
      </c>
      <c r="BI224" s="213">
        <f>IF(N224="nulová",J224,0)</f>
        <v>0</v>
      </c>
      <c r="BJ224" s="24" t="s">
        <v>75</v>
      </c>
      <c r="BK224" s="213">
        <f>ROUND(I224*H224,2)</f>
        <v>0</v>
      </c>
      <c r="BL224" s="24" t="s">
        <v>237</v>
      </c>
      <c r="BM224" s="24" t="s">
        <v>399</v>
      </c>
    </row>
    <row r="225" spans="2:65" s="12" customFormat="1" ht="12">
      <c r="B225" s="214"/>
      <c r="C225" s="215"/>
      <c r="D225" s="216" t="s">
        <v>163</v>
      </c>
      <c r="E225" s="217" t="s">
        <v>21</v>
      </c>
      <c r="F225" s="218" t="s">
        <v>400</v>
      </c>
      <c r="G225" s="215"/>
      <c r="H225" s="219">
        <v>23.16</v>
      </c>
      <c r="I225" s="220"/>
      <c r="J225" s="215"/>
      <c r="K225" s="215"/>
      <c r="L225" s="221"/>
      <c r="M225" s="222"/>
      <c r="N225" s="223"/>
      <c r="O225" s="223"/>
      <c r="P225" s="223"/>
      <c r="Q225" s="223"/>
      <c r="R225" s="223"/>
      <c r="S225" s="223"/>
      <c r="T225" s="224"/>
      <c r="AT225" s="225" t="s">
        <v>163</v>
      </c>
      <c r="AU225" s="225" t="s">
        <v>77</v>
      </c>
      <c r="AV225" s="12" t="s">
        <v>77</v>
      </c>
      <c r="AW225" s="12" t="s">
        <v>32</v>
      </c>
      <c r="AX225" s="12" t="s">
        <v>75</v>
      </c>
      <c r="AY225" s="225" t="s">
        <v>146</v>
      </c>
    </row>
    <row r="226" spans="2:65" s="1" customFormat="1" ht="22.8" customHeight="1">
      <c r="B226" s="40"/>
      <c r="C226" s="226" t="s">
        <v>401</v>
      </c>
      <c r="D226" s="226" t="s">
        <v>165</v>
      </c>
      <c r="E226" s="227" t="s">
        <v>402</v>
      </c>
      <c r="F226" s="228" t="s">
        <v>403</v>
      </c>
      <c r="G226" s="229" t="s">
        <v>174</v>
      </c>
      <c r="H226" s="230">
        <v>25.475999999999999</v>
      </c>
      <c r="I226" s="231"/>
      <c r="J226" s="232">
        <f>ROUND(I226*H226,2)</f>
        <v>0</v>
      </c>
      <c r="K226" s="228" t="s">
        <v>161</v>
      </c>
      <c r="L226" s="233"/>
      <c r="M226" s="234" t="s">
        <v>21</v>
      </c>
      <c r="N226" s="235" t="s">
        <v>39</v>
      </c>
      <c r="O226" s="41"/>
      <c r="P226" s="211">
        <f>O226*H226</f>
        <v>0</v>
      </c>
      <c r="Q226" s="211">
        <v>7.0000000000000001E-3</v>
      </c>
      <c r="R226" s="211">
        <f>Q226*H226</f>
        <v>0.17833199999999999</v>
      </c>
      <c r="S226" s="211">
        <v>0</v>
      </c>
      <c r="T226" s="212">
        <f>S226*H226</f>
        <v>0</v>
      </c>
      <c r="AR226" s="24" t="s">
        <v>319</v>
      </c>
      <c r="AT226" s="24" t="s">
        <v>165</v>
      </c>
      <c r="AU226" s="24" t="s">
        <v>77</v>
      </c>
      <c r="AY226" s="24" t="s">
        <v>146</v>
      </c>
      <c r="BE226" s="213">
        <f>IF(N226="základní",J226,0)</f>
        <v>0</v>
      </c>
      <c r="BF226" s="213">
        <f>IF(N226="snížená",J226,0)</f>
        <v>0</v>
      </c>
      <c r="BG226" s="213">
        <f>IF(N226="zákl. přenesená",J226,0)</f>
        <v>0</v>
      </c>
      <c r="BH226" s="213">
        <f>IF(N226="sníž. přenesená",J226,0)</f>
        <v>0</v>
      </c>
      <c r="BI226" s="213">
        <f>IF(N226="nulová",J226,0)</f>
        <v>0</v>
      </c>
      <c r="BJ226" s="24" t="s">
        <v>75</v>
      </c>
      <c r="BK226" s="213">
        <f>ROUND(I226*H226,2)</f>
        <v>0</v>
      </c>
      <c r="BL226" s="24" t="s">
        <v>237</v>
      </c>
      <c r="BM226" s="24" t="s">
        <v>404</v>
      </c>
    </row>
    <row r="227" spans="2:65" s="12" customFormat="1" ht="12">
      <c r="B227" s="214"/>
      <c r="C227" s="215"/>
      <c r="D227" s="216" t="s">
        <v>163</v>
      </c>
      <c r="E227" s="217" t="s">
        <v>21</v>
      </c>
      <c r="F227" s="218" t="s">
        <v>405</v>
      </c>
      <c r="G227" s="215"/>
      <c r="H227" s="219">
        <v>25.475999999999999</v>
      </c>
      <c r="I227" s="220"/>
      <c r="J227" s="215"/>
      <c r="K227" s="215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163</v>
      </c>
      <c r="AU227" s="225" t="s">
        <v>77</v>
      </c>
      <c r="AV227" s="12" t="s">
        <v>77</v>
      </c>
      <c r="AW227" s="12" t="s">
        <v>32</v>
      </c>
      <c r="AX227" s="12" t="s">
        <v>75</v>
      </c>
      <c r="AY227" s="225" t="s">
        <v>146</v>
      </c>
    </row>
    <row r="228" spans="2:65" s="1" customFormat="1" ht="22.8" customHeight="1">
      <c r="B228" s="40"/>
      <c r="C228" s="202" t="s">
        <v>406</v>
      </c>
      <c r="D228" s="202" t="s">
        <v>148</v>
      </c>
      <c r="E228" s="203" t="s">
        <v>407</v>
      </c>
      <c r="F228" s="204" t="s">
        <v>408</v>
      </c>
      <c r="G228" s="205" t="s">
        <v>174</v>
      </c>
      <c r="H228" s="206">
        <v>11.632999999999999</v>
      </c>
      <c r="I228" s="207"/>
      <c r="J228" s="208">
        <f>ROUND(I228*H228,2)</f>
        <v>0</v>
      </c>
      <c r="K228" s="204" t="s">
        <v>161</v>
      </c>
      <c r="L228" s="60"/>
      <c r="M228" s="209" t="s">
        <v>21</v>
      </c>
      <c r="N228" s="210" t="s">
        <v>39</v>
      </c>
      <c r="O228" s="41"/>
      <c r="P228" s="211">
        <f>O228*H228</f>
        <v>0</v>
      </c>
      <c r="Q228" s="211">
        <v>0</v>
      </c>
      <c r="R228" s="211">
        <f>Q228*H228</f>
        <v>0</v>
      </c>
      <c r="S228" s="211">
        <v>2.0999999999999999E-3</v>
      </c>
      <c r="T228" s="212">
        <f>S228*H228</f>
        <v>2.4429299999999998E-2</v>
      </c>
      <c r="AR228" s="24" t="s">
        <v>237</v>
      </c>
      <c r="AT228" s="24" t="s">
        <v>148</v>
      </c>
      <c r="AU228" s="24" t="s">
        <v>77</v>
      </c>
      <c r="AY228" s="24" t="s">
        <v>146</v>
      </c>
      <c r="BE228" s="213">
        <f>IF(N228="základní",J228,0)</f>
        <v>0</v>
      </c>
      <c r="BF228" s="213">
        <f>IF(N228="snížená",J228,0)</f>
        <v>0</v>
      </c>
      <c r="BG228" s="213">
        <f>IF(N228="zákl. přenesená",J228,0)</f>
        <v>0</v>
      </c>
      <c r="BH228" s="213">
        <f>IF(N228="sníž. přenesená",J228,0)</f>
        <v>0</v>
      </c>
      <c r="BI228" s="213">
        <f>IF(N228="nulová",J228,0)</f>
        <v>0</v>
      </c>
      <c r="BJ228" s="24" t="s">
        <v>75</v>
      </c>
      <c r="BK228" s="213">
        <f>ROUND(I228*H228,2)</f>
        <v>0</v>
      </c>
      <c r="BL228" s="24" t="s">
        <v>237</v>
      </c>
      <c r="BM228" s="24" t="s">
        <v>409</v>
      </c>
    </row>
    <row r="229" spans="2:65" s="12" customFormat="1" ht="12">
      <c r="B229" s="214"/>
      <c r="C229" s="215"/>
      <c r="D229" s="216" t="s">
        <v>163</v>
      </c>
      <c r="E229" s="217" t="s">
        <v>21</v>
      </c>
      <c r="F229" s="218" t="s">
        <v>410</v>
      </c>
      <c r="G229" s="215"/>
      <c r="H229" s="219">
        <v>2.2999999999999998</v>
      </c>
      <c r="I229" s="220"/>
      <c r="J229" s="215"/>
      <c r="K229" s="215"/>
      <c r="L229" s="221"/>
      <c r="M229" s="222"/>
      <c r="N229" s="223"/>
      <c r="O229" s="223"/>
      <c r="P229" s="223"/>
      <c r="Q229" s="223"/>
      <c r="R229" s="223"/>
      <c r="S229" s="223"/>
      <c r="T229" s="224"/>
      <c r="AT229" s="225" t="s">
        <v>163</v>
      </c>
      <c r="AU229" s="225" t="s">
        <v>77</v>
      </c>
      <c r="AV229" s="12" t="s">
        <v>77</v>
      </c>
      <c r="AW229" s="12" t="s">
        <v>32</v>
      </c>
      <c r="AX229" s="12" t="s">
        <v>68</v>
      </c>
      <c r="AY229" s="225" t="s">
        <v>146</v>
      </c>
    </row>
    <row r="230" spans="2:65" s="12" customFormat="1" ht="12">
      <c r="B230" s="214"/>
      <c r="C230" s="215"/>
      <c r="D230" s="216" t="s">
        <v>163</v>
      </c>
      <c r="E230" s="217" t="s">
        <v>21</v>
      </c>
      <c r="F230" s="218" t="s">
        <v>411</v>
      </c>
      <c r="G230" s="215"/>
      <c r="H230" s="219">
        <v>9.3330000000000002</v>
      </c>
      <c r="I230" s="220"/>
      <c r="J230" s="215"/>
      <c r="K230" s="215"/>
      <c r="L230" s="221"/>
      <c r="M230" s="222"/>
      <c r="N230" s="223"/>
      <c r="O230" s="223"/>
      <c r="P230" s="223"/>
      <c r="Q230" s="223"/>
      <c r="R230" s="223"/>
      <c r="S230" s="223"/>
      <c r="T230" s="224"/>
      <c r="AT230" s="225" t="s">
        <v>163</v>
      </c>
      <c r="AU230" s="225" t="s">
        <v>77</v>
      </c>
      <c r="AV230" s="12" t="s">
        <v>77</v>
      </c>
      <c r="AW230" s="12" t="s">
        <v>32</v>
      </c>
      <c r="AX230" s="12" t="s">
        <v>68</v>
      </c>
      <c r="AY230" s="225" t="s">
        <v>146</v>
      </c>
    </row>
    <row r="231" spans="2:65" s="14" customFormat="1" ht="12">
      <c r="B231" s="246"/>
      <c r="C231" s="247"/>
      <c r="D231" s="216" t="s">
        <v>163</v>
      </c>
      <c r="E231" s="248" t="s">
        <v>21</v>
      </c>
      <c r="F231" s="249" t="s">
        <v>205</v>
      </c>
      <c r="G231" s="247"/>
      <c r="H231" s="250">
        <v>11.632999999999999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AT231" s="256" t="s">
        <v>163</v>
      </c>
      <c r="AU231" s="256" t="s">
        <v>77</v>
      </c>
      <c r="AV231" s="14" t="s">
        <v>151</v>
      </c>
      <c r="AW231" s="14" t="s">
        <v>32</v>
      </c>
      <c r="AX231" s="14" t="s">
        <v>75</v>
      </c>
      <c r="AY231" s="256" t="s">
        <v>146</v>
      </c>
    </row>
    <row r="232" spans="2:65" s="1" customFormat="1" ht="57" customHeight="1">
      <c r="B232" s="40"/>
      <c r="C232" s="202" t="s">
        <v>412</v>
      </c>
      <c r="D232" s="202" t="s">
        <v>148</v>
      </c>
      <c r="E232" s="203" t="s">
        <v>413</v>
      </c>
      <c r="F232" s="204" t="s">
        <v>414</v>
      </c>
      <c r="G232" s="205" t="s">
        <v>160</v>
      </c>
      <c r="H232" s="206">
        <v>0.21099999999999999</v>
      </c>
      <c r="I232" s="207"/>
      <c r="J232" s="208">
        <f>ROUND(I232*H232,2)</f>
        <v>0</v>
      </c>
      <c r="K232" s="204" t="s">
        <v>161</v>
      </c>
      <c r="L232" s="60"/>
      <c r="M232" s="209" t="s">
        <v>21</v>
      </c>
      <c r="N232" s="210" t="s">
        <v>39</v>
      </c>
      <c r="O232" s="41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AR232" s="24" t="s">
        <v>237</v>
      </c>
      <c r="AT232" s="24" t="s">
        <v>148</v>
      </c>
      <c r="AU232" s="24" t="s">
        <v>77</v>
      </c>
      <c r="AY232" s="24" t="s">
        <v>146</v>
      </c>
      <c r="BE232" s="213">
        <f>IF(N232="základní",J232,0)</f>
        <v>0</v>
      </c>
      <c r="BF232" s="213">
        <f>IF(N232="snížená",J232,0)</f>
        <v>0</v>
      </c>
      <c r="BG232" s="213">
        <f>IF(N232="zákl. přenesená",J232,0)</f>
        <v>0</v>
      </c>
      <c r="BH232" s="213">
        <f>IF(N232="sníž. přenesená",J232,0)</f>
        <v>0</v>
      </c>
      <c r="BI232" s="213">
        <f>IF(N232="nulová",J232,0)</f>
        <v>0</v>
      </c>
      <c r="BJ232" s="24" t="s">
        <v>75</v>
      </c>
      <c r="BK232" s="213">
        <f>ROUND(I232*H232,2)</f>
        <v>0</v>
      </c>
      <c r="BL232" s="24" t="s">
        <v>237</v>
      </c>
      <c r="BM232" s="24" t="s">
        <v>415</v>
      </c>
    </row>
    <row r="233" spans="2:65" s="11" customFormat="1" ht="29.85" customHeight="1">
      <c r="B233" s="186"/>
      <c r="C233" s="187"/>
      <c r="D233" s="188" t="s">
        <v>67</v>
      </c>
      <c r="E233" s="200" t="s">
        <v>416</v>
      </c>
      <c r="F233" s="200" t="s">
        <v>417</v>
      </c>
      <c r="G233" s="187"/>
      <c r="H233" s="187"/>
      <c r="I233" s="190"/>
      <c r="J233" s="201">
        <f>BK233</f>
        <v>0</v>
      </c>
      <c r="K233" s="187"/>
      <c r="L233" s="192"/>
      <c r="M233" s="193"/>
      <c r="N233" s="194"/>
      <c r="O233" s="194"/>
      <c r="P233" s="195">
        <f>SUM(P234:P235)</f>
        <v>0</v>
      </c>
      <c r="Q233" s="194"/>
      <c r="R233" s="195">
        <f>SUM(R234:R235)</f>
        <v>3.5000000000000001E-3</v>
      </c>
      <c r="S233" s="194"/>
      <c r="T233" s="196">
        <f>SUM(T234:T235)</f>
        <v>0</v>
      </c>
      <c r="AR233" s="197" t="s">
        <v>77</v>
      </c>
      <c r="AT233" s="198" t="s">
        <v>67</v>
      </c>
      <c r="AU233" s="198" t="s">
        <v>75</v>
      </c>
      <c r="AY233" s="197" t="s">
        <v>146</v>
      </c>
      <c r="BK233" s="199">
        <f>SUM(BK234:BK235)</f>
        <v>0</v>
      </c>
    </row>
    <row r="234" spans="2:65" s="1" customFormat="1" ht="34.200000000000003" customHeight="1">
      <c r="B234" s="40"/>
      <c r="C234" s="202" t="s">
        <v>418</v>
      </c>
      <c r="D234" s="202" t="s">
        <v>148</v>
      </c>
      <c r="E234" s="203" t="s">
        <v>419</v>
      </c>
      <c r="F234" s="204" t="s">
        <v>420</v>
      </c>
      <c r="G234" s="205" t="s">
        <v>180</v>
      </c>
      <c r="H234" s="206">
        <v>2</v>
      </c>
      <c r="I234" s="207"/>
      <c r="J234" s="208">
        <f>ROUND(I234*H234,2)</f>
        <v>0</v>
      </c>
      <c r="K234" s="204" t="s">
        <v>21</v>
      </c>
      <c r="L234" s="60"/>
      <c r="M234" s="209" t="s">
        <v>21</v>
      </c>
      <c r="N234" s="210" t="s">
        <v>39</v>
      </c>
      <c r="O234" s="41"/>
      <c r="P234" s="211">
        <f>O234*H234</f>
        <v>0</v>
      </c>
      <c r="Q234" s="211">
        <v>1.75E-3</v>
      </c>
      <c r="R234" s="211">
        <f>Q234*H234</f>
        <v>3.5000000000000001E-3</v>
      </c>
      <c r="S234" s="211">
        <v>0</v>
      </c>
      <c r="T234" s="212">
        <f>S234*H234</f>
        <v>0</v>
      </c>
      <c r="AR234" s="24" t="s">
        <v>237</v>
      </c>
      <c r="AT234" s="24" t="s">
        <v>148</v>
      </c>
      <c r="AU234" s="24" t="s">
        <v>77</v>
      </c>
      <c r="AY234" s="24" t="s">
        <v>146</v>
      </c>
      <c r="BE234" s="213">
        <f>IF(N234="základní",J234,0)</f>
        <v>0</v>
      </c>
      <c r="BF234" s="213">
        <f>IF(N234="snížená",J234,0)</f>
        <v>0</v>
      </c>
      <c r="BG234" s="213">
        <f>IF(N234="zákl. přenesená",J234,0)</f>
        <v>0</v>
      </c>
      <c r="BH234" s="213">
        <f>IF(N234="sníž. přenesená",J234,0)</f>
        <v>0</v>
      </c>
      <c r="BI234" s="213">
        <f>IF(N234="nulová",J234,0)</f>
        <v>0</v>
      </c>
      <c r="BJ234" s="24" t="s">
        <v>75</v>
      </c>
      <c r="BK234" s="213">
        <f>ROUND(I234*H234,2)</f>
        <v>0</v>
      </c>
      <c r="BL234" s="24" t="s">
        <v>237</v>
      </c>
      <c r="BM234" s="24" t="s">
        <v>421</v>
      </c>
    </row>
    <row r="235" spans="2:65" s="1" customFormat="1" ht="34.200000000000003" customHeight="1">
      <c r="B235" s="40"/>
      <c r="C235" s="202" t="s">
        <v>422</v>
      </c>
      <c r="D235" s="202" t="s">
        <v>148</v>
      </c>
      <c r="E235" s="203" t="s">
        <v>423</v>
      </c>
      <c r="F235" s="204" t="s">
        <v>424</v>
      </c>
      <c r="G235" s="205" t="s">
        <v>160</v>
      </c>
      <c r="H235" s="206">
        <v>4.0000000000000001E-3</v>
      </c>
      <c r="I235" s="207"/>
      <c r="J235" s="208">
        <f>ROUND(I235*H235,2)</f>
        <v>0</v>
      </c>
      <c r="K235" s="204" t="s">
        <v>161</v>
      </c>
      <c r="L235" s="60"/>
      <c r="M235" s="209" t="s">
        <v>21</v>
      </c>
      <c r="N235" s="210" t="s">
        <v>39</v>
      </c>
      <c r="O235" s="41"/>
      <c r="P235" s="211">
        <f>O235*H235</f>
        <v>0</v>
      </c>
      <c r="Q235" s="211">
        <v>0</v>
      </c>
      <c r="R235" s="211">
        <f>Q235*H235</f>
        <v>0</v>
      </c>
      <c r="S235" s="211">
        <v>0</v>
      </c>
      <c r="T235" s="212">
        <f>S235*H235</f>
        <v>0</v>
      </c>
      <c r="AR235" s="24" t="s">
        <v>237</v>
      </c>
      <c r="AT235" s="24" t="s">
        <v>148</v>
      </c>
      <c r="AU235" s="24" t="s">
        <v>77</v>
      </c>
      <c r="AY235" s="24" t="s">
        <v>146</v>
      </c>
      <c r="BE235" s="213">
        <f>IF(N235="základní",J235,0)</f>
        <v>0</v>
      </c>
      <c r="BF235" s="213">
        <f>IF(N235="snížená",J235,0)</f>
        <v>0</v>
      </c>
      <c r="BG235" s="213">
        <f>IF(N235="zákl. přenesená",J235,0)</f>
        <v>0</v>
      </c>
      <c r="BH235" s="213">
        <f>IF(N235="sníž. přenesená",J235,0)</f>
        <v>0</v>
      </c>
      <c r="BI235" s="213">
        <f>IF(N235="nulová",J235,0)</f>
        <v>0</v>
      </c>
      <c r="BJ235" s="24" t="s">
        <v>75</v>
      </c>
      <c r="BK235" s="213">
        <f>ROUND(I235*H235,2)</f>
        <v>0</v>
      </c>
      <c r="BL235" s="24" t="s">
        <v>237</v>
      </c>
      <c r="BM235" s="24" t="s">
        <v>425</v>
      </c>
    </row>
    <row r="236" spans="2:65" s="11" customFormat="1" ht="29.85" customHeight="1">
      <c r="B236" s="186"/>
      <c r="C236" s="187"/>
      <c r="D236" s="188" t="s">
        <v>67</v>
      </c>
      <c r="E236" s="200" t="s">
        <v>426</v>
      </c>
      <c r="F236" s="200" t="s">
        <v>427</v>
      </c>
      <c r="G236" s="187"/>
      <c r="H236" s="187"/>
      <c r="I236" s="190"/>
      <c r="J236" s="201">
        <f>BK236</f>
        <v>0</v>
      </c>
      <c r="K236" s="187"/>
      <c r="L236" s="192"/>
      <c r="M236" s="193"/>
      <c r="N236" s="194"/>
      <c r="O236" s="194"/>
      <c r="P236" s="195">
        <f>SUM(P237:P250)</f>
        <v>0</v>
      </c>
      <c r="Q236" s="194"/>
      <c r="R236" s="195">
        <f>SUM(R237:R250)</f>
        <v>0</v>
      </c>
      <c r="S236" s="194"/>
      <c r="T236" s="196">
        <f>SUM(T237:T250)</f>
        <v>0.52288580000000007</v>
      </c>
      <c r="AR236" s="197" t="s">
        <v>77</v>
      </c>
      <c r="AT236" s="198" t="s">
        <v>67</v>
      </c>
      <c r="AU236" s="198" t="s">
        <v>75</v>
      </c>
      <c r="AY236" s="197" t="s">
        <v>146</v>
      </c>
      <c r="BK236" s="199">
        <f>SUM(BK237:BK250)</f>
        <v>0</v>
      </c>
    </row>
    <row r="237" spans="2:65" s="1" customFormat="1" ht="14.4" customHeight="1">
      <c r="B237" s="40"/>
      <c r="C237" s="202" t="s">
        <v>428</v>
      </c>
      <c r="D237" s="202" t="s">
        <v>148</v>
      </c>
      <c r="E237" s="203" t="s">
        <v>429</v>
      </c>
      <c r="F237" s="204" t="s">
        <v>430</v>
      </c>
      <c r="G237" s="205" t="s">
        <v>174</v>
      </c>
      <c r="H237" s="206">
        <v>9.7439999999999998</v>
      </c>
      <c r="I237" s="207"/>
      <c r="J237" s="208">
        <f>ROUND(I237*H237,2)</f>
        <v>0</v>
      </c>
      <c r="K237" s="204" t="s">
        <v>161</v>
      </c>
      <c r="L237" s="60"/>
      <c r="M237" s="209" t="s">
        <v>21</v>
      </c>
      <c r="N237" s="210" t="s">
        <v>39</v>
      </c>
      <c r="O237" s="41"/>
      <c r="P237" s="211">
        <f>O237*H237</f>
        <v>0</v>
      </c>
      <c r="Q237" s="211">
        <v>0</v>
      </c>
      <c r="R237" s="211">
        <f>Q237*H237</f>
        <v>0</v>
      </c>
      <c r="S237" s="211">
        <v>2.4649999999999998E-2</v>
      </c>
      <c r="T237" s="212">
        <f>S237*H237</f>
        <v>0.24018959999999998</v>
      </c>
      <c r="AR237" s="24" t="s">
        <v>237</v>
      </c>
      <c r="AT237" s="24" t="s">
        <v>148</v>
      </c>
      <c r="AU237" s="24" t="s">
        <v>77</v>
      </c>
      <c r="AY237" s="24" t="s">
        <v>146</v>
      </c>
      <c r="BE237" s="213">
        <f>IF(N237="základní",J237,0)</f>
        <v>0</v>
      </c>
      <c r="BF237" s="213">
        <f>IF(N237="snížená",J237,0)</f>
        <v>0</v>
      </c>
      <c r="BG237" s="213">
        <f>IF(N237="zákl. přenesená",J237,0)</f>
        <v>0</v>
      </c>
      <c r="BH237" s="213">
        <f>IF(N237="sníž. přenesená",J237,0)</f>
        <v>0</v>
      </c>
      <c r="BI237" s="213">
        <f>IF(N237="nulová",J237,0)</f>
        <v>0</v>
      </c>
      <c r="BJ237" s="24" t="s">
        <v>75</v>
      </c>
      <c r="BK237" s="213">
        <f>ROUND(I237*H237,2)</f>
        <v>0</v>
      </c>
      <c r="BL237" s="24" t="s">
        <v>237</v>
      </c>
      <c r="BM237" s="24" t="s">
        <v>431</v>
      </c>
    </row>
    <row r="238" spans="2:65" s="12" customFormat="1" ht="12">
      <c r="B238" s="214"/>
      <c r="C238" s="215"/>
      <c r="D238" s="216" t="s">
        <v>163</v>
      </c>
      <c r="E238" s="217" t="s">
        <v>21</v>
      </c>
      <c r="F238" s="218" t="s">
        <v>432</v>
      </c>
      <c r="G238" s="215"/>
      <c r="H238" s="219">
        <v>9.7439999999999998</v>
      </c>
      <c r="I238" s="220"/>
      <c r="J238" s="215"/>
      <c r="K238" s="215"/>
      <c r="L238" s="221"/>
      <c r="M238" s="222"/>
      <c r="N238" s="223"/>
      <c r="O238" s="223"/>
      <c r="P238" s="223"/>
      <c r="Q238" s="223"/>
      <c r="R238" s="223"/>
      <c r="S238" s="223"/>
      <c r="T238" s="224"/>
      <c r="AT238" s="225" t="s">
        <v>163</v>
      </c>
      <c r="AU238" s="225" t="s">
        <v>77</v>
      </c>
      <c r="AV238" s="12" t="s">
        <v>77</v>
      </c>
      <c r="AW238" s="12" t="s">
        <v>32</v>
      </c>
      <c r="AX238" s="12" t="s">
        <v>75</v>
      </c>
      <c r="AY238" s="225" t="s">
        <v>146</v>
      </c>
    </row>
    <row r="239" spans="2:65" s="1" customFormat="1" ht="14.4" customHeight="1">
      <c r="B239" s="40"/>
      <c r="C239" s="202" t="s">
        <v>433</v>
      </c>
      <c r="D239" s="202" t="s">
        <v>148</v>
      </c>
      <c r="E239" s="203" t="s">
        <v>434</v>
      </c>
      <c r="F239" s="204" t="s">
        <v>435</v>
      </c>
      <c r="G239" s="205" t="s">
        <v>174</v>
      </c>
      <c r="H239" s="206">
        <v>9.7439999999999998</v>
      </c>
      <c r="I239" s="207"/>
      <c r="J239" s="208">
        <f>ROUND(I239*H239,2)</f>
        <v>0</v>
      </c>
      <c r="K239" s="204" t="s">
        <v>161</v>
      </c>
      <c r="L239" s="60"/>
      <c r="M239" s="209" t="s">
        <v>21</v>
      </c>
      <c r="N239" s="210" t="s">
        <v>39</v>
      </c>
      <c r="O239" s="41"/>
      <c r="P239" s="211">
        <f>O239*H239</f>
        <v>0</v>
      </c>
      <c r="Q239" s="211">
        <v>0</v>
      </c>
      <c r="R239" s="211">
        <f>Q239*H239</f>
        <v>0</v>
      </c>
      <c r="S239" s="211">
        <v>8.0000000000000002E-3</v>
      </c>
      <c r="T239" s="212">
        <f>S239*H239</f>
        <v>7.7951999999999994E-2</v>
      </c>
      <c r="AR239" s="24" t="s">
        <v>237</v>
      </c>
      <c r="AT239" s="24" t="s">
        <v>148</v>
      </c>
      <c r="AU239" s="24" t="s">
        <v>77</v>
      </c>
      <c r="AY239" s="24" t="s">
        <v>146</v>
      </c>
      <c r="BE239" s="213">
        <f>IF(N239="základní",J239,0)</f>
        <v>0</v>
      </c>
      <c r="BF239" s="213">
        <f>IF(N239="snížená",J239,0)</f>
        <v>0</v>
      </c>
      <c r="BG239" s="213">
        <f>IF(N239="zákl. přenesená",J239,0)</f>
        <v>0</v>
      </c>
      <c r="BH239" s="213">
        <f>IF(N239="sníž. přenesená",J239,0)</f>
        <v>0</v>
      </c>
      <c r="BI239" s="213">
        <f>IF(N239="nulová",J239,0)</f>
        <v>0</v>
      </c>
      <c r="BJ239" s="24" t="s">
        <v>75</v>
      </c>
      <c r="BK239" s="213">
        <f>ROUND(I239*H239,2)</f>
        <v>0</v>
      </c>
      <c r="BL239" s="24" t="s">
        <v>237</v>
      </c>
      <c r="BM239" s="24" t="s">
        <v>436</v>
      </c>
    </row>
    <row r="240" spans="2:65" s="1" customFormat="1" ht="14.4" customHeight="1">
      <c r="B240" s="40"/>
      <c r="C240" s="202" t="s">
        <v>437</v>
      </c>
      <c r="D240" s="202" t="s">
        <v>148</v>
      </c>
      <c r="E240" s="203" t="s">
        <v>438</v>
      </c>
      <c r="F240" s="204" t="s">
        <v>439</v>
      </c>
      <c r="G240" s="205" t="s">
        <v>174</v>
      </c>
      <c r="H240" s="206">
        <v>2.2280000000000002</v>
      </c>
      <c r="I240" s="207"/>
      <c r="J240" s="208">
        <f>ROUND(I240*H240,2)</f>
        <v>0</v>
      </c>
      <c r="K240" s="204" t="s">
        <v>161</v>
      </c>
      <c r="L240" s="60"/>
      <c r="M240" s="209" t="s">
        <v>21</v>
      </c>
      <c r="N240" s="210" t="s">
        <v>39</v>
      </c>
      <c r="O240" s="41"/>
      <c r="P240" s="211">
        <f>O240*H240</f>
        <v>0</v>
      </c>
      <c r="Q240" s="211">
        <v>0</v>
      </c>
      <c r="R240" s="211">
        <f>Q240*H240</f>
        <v>0</v>
      </c>
      <c r="S240" s="211">
        <v>2.4649999999999998E-2</v>
      </c>
      <c r="T240" s="212">
        <f>S240*H240</f>
        <v>5.4920200000000002E-2</v>
      </c>
      <c r="AR240" s="24" t="s">
        <v>237</v>
      </c>
      <c r="AT240" s="24" t="s">
        <v>148</v>
      </c>
      <c r="AU240" s="24" t="s">
        <v>77</v>
      </c>
      <c r="AY240" s="24" t="s">
        <v>146</v>
      </c>
      <c r="BE240" s="213">
        <f>IF(N240="základní",J240,0)</f>
        <v>0</v>
      </c>
      <c r="BF240" s="213">
        <f>IF(N240="snížená",J240,0)</f>
        <v>0</v>
      </c>
      <c r="BG240" s="213">
        <f>IF(N240="zákl. přenesená",J240,0)</f>
        <v>0</v>
      </c>
      <c r="BH240" s="213">
        <f>IF(N240="sníž. přenesená",J240,0)</f>
        <v>0</v>
      </c>
      <c r="BI240" s="213">
        <f>IF(N240="nulová",J240,0)</f>
        <v>0</v>
      </c>
      <c r="BJ240" s="24" t="s">
        <v>75</v>
      </c>
      <c r="BK240" s="213">
        <f>ROUND(I240*H240,2)</f>
        <v>0</v>
      </c>
      <c r="BL240" s="24" t="s">
        <v>237</v>
      </c>
      <c r="BM240" s="24" t="s">
        <v>440</v>
      </c>
    </row>
    <row r="241" spans="2:65" s="12" customFormat="1" ht="12">
      <c r="B241" s="214"/>
      <c r="C241" s="215"/>
      <c r="D241" s="216" t="s">
        <v>163</v>
      </c>
      <c r="E241" s="217" t="s">
        <v>21</v>
      </c>
      <c r="F241" s="218" t="s">
        <v>441</v>
      </c>
      <c r="G241" s="215"/>
      <c r="H241" s="219">
        <v>2.2280000000000002</v>
      </c>
      <c r="I241" s="220"/>
      <c r="J241" s="215"/>
      <c r="K241" s="215"/>
      <c r="L241" s="221"/>
      <c r="M241" s="222"/>
      <c r="N241" s="223"/>
      <c r="O241" s="223"/>
      <c r="P241" s="223"/>
      <c r="Q241" s="223"/>
      <c r="R241" s="223"/>
      <c r="S241" s="223"/>
      <c r="T241" s="224"/>
      <c r="AT241" s="225" t="s">
        <v>163</v>
      </c>
      <c r="AU241" s="225" t="s">
        <v>77</v>
      </c>
      <c r="AV241" s="12" t="s">
        <v>77</v>
      </c>
      <c r="AW241" s="12" t="s">
        <v>32</v>
      </c>
      <c r="AX241" s="12" t="s">
        <v>75</v>
      </c>
      <c r="AY241" s="225" t="s">
        <v>146</v>
      </c>
    </row>
    <row r="242" spans="2:65" s="1" customFormat="1" ht="14.4" customHeight="1">
      <c r="B242" s="40"/>
      <c r="C242" s="202" t="s">
        <v>442</v>
      </c>
      <c r="D242" s="202" t="s">
        <v>148</v>
      </c>
      <c r="E242" s="203" t="s">
        <v>443</v>
      </c>
      <c r="F242" s="204" t="s">
        <v>444</v>
      </c>
      <c r="G242" s="205" t="s">
        <v>174</v>
      </c>
      <c r="H242" s="206">
        <v>2.2280000000000002</v>
      </c>
      <c r="I242" s="207"/>
      <c r="J242" s="208">
        <f>ROUND(I242*H242,2)</f>
        <v>0</v>
      </c>
      <c r="K242" s="204" t="s">
        <v>161</v>
      </c>
      <c r="L242" s="60"/>
      <c r="M242" s="209" t="s">
        <v>21</v>
      </c>
      <c r="N242" s="210" t="s">
        <v>39</v>
      </c>
      <c r="O242" s="41"/>
      <c r="P242" s="211">
        <f>O242*H242</f>
        <v>0</v>
      </c>
      <c r="Q242" s="211">
        <v>0</v>
      </c>
      <c r="R242" s="211">
        <f>Q242*H242</f>
        <v>0</v>
      </c>
      <c r="S242" s="211">
        <v>8.0000000000000002E-3</v>
      </c>
      <c r="T242" s="212">
        <f>S242*H242</f>
        <v>1.7824000000000003E-2</v>
      </c>
      <c r="AR242" s="24" t="s">
        <v>237</v>
      </c>
      <c r="AT242" s="24" t="s">
        <v>148</v>
      </c>
      <c r="AU242" s="24" t="s">
        <v>77</v>
      </c>
      <c r="AY242" s="24" t="s">
        <v>146</v>
      </c>
      <c r="BE242" s="213">
        <f>IF(N242="základní",J242,0)</f>
        <v>0</v>
      </c>
      <c r="BF242" s="213">
        <f>IF(N242="snížená",J242,0)</f>
        <v>0</v>
      </c>
      <c r="BG242" s="213">
        <f>IF(N242="zákl. přenesená",J242,0)</f>
        <v>0</v>
      </c>
      <c r="BH242" s="213">
        <f>IF(N242="sníž. přenesená",J242,0)</f>
        <v>0</v>
      </c>
      <c r="BI242" s="213">
        <f>IF(N242="nulová",J242,0)</f>
        <v>0</v>
      </c>
      <c r="BJ242" s="24" t="s">
        <v>75</v>
      </c>
      <c r="BK242" s="213">
        <f>ROUND(I242*H242,2)</f>
        <v>0</v>
      </c>
      <c r="BL242" s="24" t="s">
        <v>237</v>
      </c>
      <c r="BM242" s="24" t="s">
        <v>445</v>
      </c>
    </row>
    <row r="243" spans="2:65" s="1" customFormat="1" ht="22.8" customHeight="1">
      <c r="B243" s="40"/>
      <c r="C243" s="202" t="s">
        <v>446</v>
      </c>
      <c r="D243" s="202" t="s">
        <v>148</v>
      </c>
      <c r="E243" s="203" t="s">
        <v>447</v>
      </c>
      <c r="F243" s="204" t="s">
        <v>448</v>
      </c>
      <c r="G243" s="205" t="s">
        <v>245</v>
      </c>
      <c r="H243" s="206">
        <v>3</v>
      </c>
      <c r="I243" s="207"/>
      <c r="J243" s="208">
        <f>ROUND(I243*H243,2)</f>
        <v>0</v>
      </c>
      <c r="K243" s="204" t="s">
        <v>161</v>
      </c>
      <c r="L243" s="60"/>
      <c r="M243" s="209" t="s">
        <v>21</v>
      </c>
      <c r="N243" s="210" t="s">
        <v>39</v>
      </c>
      <c r="O243" s="41"/>
      <c r="P243" s="211">
        <f>O243*H243</f>
        <v>0</v>
      </c>
      <c r="Q243" s="211">
        <v>0</v>
      </c>
      <c r="R243" s="211">
        <f>Q243*H243</f>
        <v>0</v>
      </c>
      <c r="S243" s="211">
        <v>4.0000000000000001E-3</v>
      </c>
      <c r="T243" s="212">
        <f>S243*H243</f>
        <v>1.2E-2</v>
      </c>
      <c r="AR243" s="24" t="s">
        <v>237</v>
      </c>
      <c r="AT243" s="24" t="s">
        <v>148</v>
      </c>
      <c r="AU243" s="24" t="s">
        <v>77</v>
      </c>
      <c r="AY243" s="24" t="s">
        <v>146</v>
      </c>
      <c r="BE243" s="213">
        <f>IF(N243="základní",J243,0)</f>
        <v>0</v>
      </c>
      <c r="BF243" s="213">
        <f>IF(N243="snížená",J243,0)</f>
        <v>0</v>
      </c>
      <c r="BG243" s="213">
        <f>IF(N243="zákl. přenesená",J243,0)</f>
        <v>0</v>
      </c>
      <c r="BH243" s="213">
        <f>IF(N243="sníž. přenesená",J243,0)</f>
        <v>0</v>
      </c>
      <c r="BI243" s="213">
        <f>IF(N243="nulová",J243,0)</f>
        <v>0</v>
      </c>
      <c r="BJ243" s="24" t="s">
        <v>75</v>
      </c>
      <c r="BK243" s="213">
        <f>ROUND(I243*H243,2)</f>
        <v>0</v>
      </c>
      <c r="BL243" s="24" t="s">
        <v>237</v>
      </c>
      <c r="BM243" s="24" t="s">
        <v>449</v>
      </c>
    </row>
    <row r="244" spans="2:65" s="1" customFormat="1" ht="34.200000000000003" customHeight="1">
      <c r="B244" s="40"/>
      <c r="C244" s="202" t="s">
        <v>450</v>
      </c>
      <c r="D244" s="202" t="s">
        <v>148</v>
      </c>
      <c r="E244" s="203" t="s">
        <v>451</v>
      </c>
      <c r="F244" s="204" t="s">
        <v>452</v>
      </c>
      <c r="G244" s="205" t="s">
        <v>245</v>
      </c>
      <c r="H244" s="206">
        <v>5</v>
      </c>
      <c r="I244" s="207"/>
      <c r="J244" s="208">
        <f>ROUND(I244*H244,2)</f>
        <v>0</v>
      </c>
      <c r="K244" s="204" t="s">
        <v>161</v>
      </c>
      <c r="L244" s="60"/>
      <c r="M244" s="209" t="s">
        <v>21</v>
      </c>
      <c r="N244" s="210" t="s">
        <v>39</v>
      </c>
      <c r="O244" s="41"/>
      <c r="P244" s="211">
        <f>O244*H244</f>
        <v>0</v>
      </c>
      <c r="Q244" s="211">
        <v>0</v>
      </c>
      <c r="R244" s="211">
        <f>Q244*H244</f>
        <v>0</v>
      </c>
      <c r="S244" s="211">
        <v>2.4E-2</v>
      </c>
      <c r="T244" s="212">
        <f>S244*H244</f>
        <v>0.12</v>
      </c>
      <c r="AR244" s="24" t="s">
        <v>237</v>
      </c>
      <c r="AT244" s="24" t="s">
        <v>148</v>
      </c>
      <c r="AU244" s="24" t="s">
        <v>77</v>
      </c>
      <c r="AY244" s="24" t="s">
        <v>146</v>
      </c>
      <c r="BE244" s="213">
        <f>IF(N244="základní",J244,0)</f>
        <v>0</v>
      </c>
      <c r="BF244" s="213">
        <f>IF(N244="snížená",J244,0)</f>
        <v>0</v>
      </c>
      <c r="BG244" s="213">
        <f>IF(N244="zákl. přenesená",J244,0)</f>
        <v>0</v>
      </c>
      <c r="BH244" s="213">
        <f>IF(N244="sníž. přenesená",J244,0)</f>
        <v>0</v>
      </c>
      <c r="BI244" s="213">
        <f>IF(N244="nulová",J244,0)</f>
        <v>0</v>
      </c>
      <c r="BJ244" s="24" t="s">
        <v>75</v>
      </c>
      <c r="BK244" s="213">
        <f>ROUND(I244*H244,2)</f>
        <v>0</v>
      </c>
      <c r="BL244" s="24" t="s">
        <v>237</v>
      </c>
      <c r="BM244" s="24" t="s">
        <v>453</v>
      </c>
    </row>
    <row r="245" spans="2:65" s="12" customFormat="1" ht="12">
      <c r="B245" s="214"/>
      <c r="C245" s="215"/>
      <c r="D245" s="216" t="s">
        <v>163</v>
      </c>
      <c r="E245" s="217" t="s">
        <v>21</v>
      </c>
      <c r="F245" s="218" t="s">
        <v>454</v>
      </c>
      <c r="G245" s="215"/>
      <c r="H245" s="219">
        <v>3</v>
      </c>
      <c r="I245" s="220"/>
      <c r="J245" s="215"/>
      <c r="K245" s="215"/>
      <c r="L245" s="221"/>
      <c r="M245" s="222"/>
      <c r="N245" s="223"/>
      <c r="O245" s="223"/>
      <c r="P245" s="223"/>
      <c r="Q245" s="223"/>
      <c r="R245" s="223"/>
      <c r="S245" s="223"/>
      <c r="T245" s="224"/>
      <c r="AT245" s="225" t="s">
        <v>163</v>
      </c>
      <c r="AU245" s="225" t="s">
        <v>77</v>
      </c>
      <c r="AV245" s="12" t="s">
        <v>77</v>
      </c>
      <c r="AW245" s="12" t="s">
        <v>32</v>
      </c>
      <c r="AX245" s="12" t="s">
        <v>68</v>
      </c>
      <c r="AY245" s="225" t="s">
        <v>146</v>
      </c>
    </row>
    <row r="246" spans="2:65" s="12" customFormat="1" ht="12">
      <c r="B246" s="214"/>
      <c r="C246" s="215"/>
      <c r="D246" s="216" t="s">
        <v>163</v>
      </c>
      <c r="E246" s="217" t="s">
        <v>21</v>
      </c>
      <c r="F246" s="218" t="s">
        <v>455</v>
      </c>
      <c r="G246" s="215"/>
      <c r="H246" s="219">
        <v>2</v>
      </c>
      <c r="I246" s="220"/>
      <c r="J246" s="215"/>
      <c r="K246" s="215"/>
      <c r="L246" s="221"/>
      <c r="M246" s="222"/>
      <c r="N246" s="223"/>
      <c r="O246" s="223"/>
      <c r="P246" s="223"/>
      <c r="Q246" s="223"/>
      <c r="R246" s="223"/>
      <c r="S246" s="223"/>
      <c r="T246" s="224"/>
      <c r="AT246" s="225" t="s">
        <v>163</v>
      </c>
      <c r="AU246" s="225" t="s">
        <v>77</v>
      </c>
      <c r="AV246" s="12" t="s">
        <v>77</v>
      </c>
      <c r="AW246" s="12" t="s">
        <v>32</v>
      </c>
      <c r="AX246" s="12" t="s">
        <v>68</v>
      </c>
      <c r="AY246" s="225" t="s">
        <v>146</v>
      </c>
    </row>
    <row r="247" spans="2:65" s="14" customFormat="1" ht="12">
      <c r="B247" s="246"/>
      <c r="C247" s="247"/>
      <c r="D247" s="216" t="s">
        <v>163</v>
      </c>
      <c r="E247" s="248" t="s">
        <v>21</v>
      </c>
      <c r="F247" s="249" t="s">
        <v>205</v>
      </c>
      <c r="G247" s="247"/>
      <c r="H247" s="250">
        <v>5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AT247" s="256" t="s">
        <v>163</v>
      </c>
      <c r="AU247" s="256" t="s">
        <v>77</v>
      </c>
      <c r="AV247" s="14" t="s">
        <v>151</v>
      </c>
      <c r="AW247" s="14" t="s">
        <v>32</v>
      </c>
      <c r="AX247" s="14" t="s">
        <v>75</v>
      </c>
      <c r="AY247" s="256" t="s">
        <v>146</v>
      </c>
    </row>
    <row r="248" spans="2:65" s="1" customFormat="1" ht="22.8" customHeight="1">
      <c r="B248" s="40"/>
      <c r="C248" s="202" t="s">
        <v>456</v>
      </c>
      <c r="D248" s="202" t="s">
        <v>148</v>
      </c>
      <c r="E248" s="203" t="s">
        <v>457</v>
      </c>
      <c r="F248" s="204" t="s">
        <v>458</v>
      </c>
      <c r="G248" s="205" t="s">
        <v>245</v>
      </c>
      <c r="H248" s="206">
        <v>3</v>
      </c>
      <c r="I248" s="207"/>
      <c r="J248" s="208">
        <f>ROUND(I248*H248,2)</f>
        <v>0</v>
      </c>
      <c r="K248" s="204" t="s">
        <v>21</v>
      </c>
      <c r="L248" s="60"/>
      <c r="M248" s="209" t="s">
        <v>21</v>
      </c>
      <c r="N248" s="210" t="s">
        <v>39</v>
      </c>
      <c r="O248" s="41"/>
      <c r="P248" s="211">
        <f>O248*H248</f>
        <v>0</v>
      </c>
      <c r="Q248" s="211">
        <v>0</v>
      </c>
      <c r="R248" s="211">
        <f>Q248*H248</f>
        <v>0</v>
      </c>
      <c r="S248" s="211">
        <v>0</v>
      </c>
      <c r="T248" s="212">
        <f>S248*H248</f>
        <v>0</v>
      </c>
      <c r="AR248" s="24" t="s">
        <v>237</v>
      </c>
      <c r="AT248" s="24" t="s">
        <v>148</v>
      </c>
      <c r="AU248" s="24" t="s">
        <v>77</v>
      </c>
      <c r="AY248" s="24" t="s">
        <v>146</v>
      </c>
      <c r="BE248" s="213">
        <f>IF(N248="základní",J248,0)</f>
        <v>0</v>
      </c>
      <c r="BF248" s="213">
        <f>IF(N248="snížená",J248,0)</f>
        <v>0</v>
      </c>
      <c r="BG248" s="213">
        <f>IF(N248="zákl. přenesená",J248,0)</f>
        <v>0</v>
      </c>
      <c r="BH248" s="213">
        <f>IF(N248="sníž. přenesená",J248,0)</f>
        <v>0</v>
      </c>
      <c r="BI248" s="213">
        <f>IF(N248="nulová",J248,0)</f>
        <v>0</v>
      </c>
      <c r="BJ248" s="24" t="s">
        <v>75</v>
      </c>
      <c r="BK248" s="213">
        <f>ROUND(I248*H248,2)</f>
        <v>0</v>
      </c>
      <c r="BL248" s="24" t="s">
        <v>237</v>
      </c>
      <c r="BM248" s="24" t="s">
        <v>459</v>
      </c>
    </row>
    <row r="249" spans="2:65" s="1" customFormat="1" ht="22.8" customHeight="1">
      <c r="B249" s="40"/>
      <c r="C249" s="202" t="s">
        <v>460</v>
      </c>
      <c r="D249" s="202" t="s">
        <v>148</v>
      </c>
      <c r="E249" s="203" t="s">
        <v>461</v>
      </c>
      <c r="F249" s="204" t="s">
        <v>462</v>
      </c>
      <c r="G249" s="205" t="s">
        <v>245</v>
      </c>
      <c r="H249" s="206">
        <v>1</v>
      </c>
      <c r="I249" s="207"/>
      <c r="J249" s="208">
        <f>ROUND(I249*H249,2)</f>
        <v>0</v>
      </c>
      <c r="K249" s="204" t="s">
        <v>21</v>
      </c>
      <c r="L249" s="60"/>
      <c r="M249" s="209" t="s">
        <v>21</v>
      </c>
      <c r="N249" s="210" t="s">
        <v>39</v>
      </c>
      <c r="O249" s="41"/>
      <c r="P249" s="211">
        <f>O249*H249</f>
        <v>0</v>
      </c>
      <c r="Q249" s="211">
        <v>0</v>
      </c>
      <c r="R249" s="211">
        <f>Q249*H249</f>
        <v>0</v>
      </c>
      <c r="S249" s="211">
        <v>0</v>
      </c>
      <c r="T249" s="212">
        <f>S249*H249</f>
        <v>0</v>
      </c>
      <c r="AR249" s="24" t="s">
        <v>237</v>
      </c>
      <c r="AT249" s="24" t="s">
        <v>148</v>
      </c>
      <c r="AU249" s="24" t="s">
        <v>77</v>
      </c>
      <c r="AY249" s="24" t="s">
        <v>146</v>
      </c>
      <c r="BE249" s="213">
        <f>IF(N249="základní",J249,0)</f>
        <v>0</v>
      </c>
      <c r="BF249" s="213">
        <f>IF(N249="snížená",J249,0)</f>
        <v>0</v>
      </c>
      <c r="BG249" s="213">
        <f>IF(N249="zákl. přenesená",J249,0)</f>
        <v>0</v>
      </c>
      <c r="BH249" s="213">
        <f>IF(N249="sníž. přenesená",J249,0)</f>
        <v>0</v>
      </c>
      <c r="BI249" s="213">
        <f>IF(N249="nulová",J249,0)</f>
        <v>0</v>
      </c>
      <c r="BJ249" s="24" t="s">
        <v>75</v>
      </c>
      <c r="BK249" s="213">
        <f>ROUND(I249*H249,2)</f>
        <v>0</v>
      </c>
      <c r="BL249" s="24" t="s">
        <v>237</v>
      </c>
      <c r="BM249" s="24" t="s">
        <v>463</v>
      </c>
    </row>
    <row r="250" spans="2:65" s="1" customFormat="1" ht="22.8" customHeight="1">
      <c r="B250" s="40"/>
      <c r="C250" s="202" t="s">
        <v>464</v>
      </c>
      <c r="D250" s="202" t="s">
        <v>148</v>
      </c>
      <c r="E250" s="203" t="s">
        <v>465</v>
      </c>
      <c r="F250" s="204" t="s">
        <v>466</v>
      </c>
      <c r="G250" s="205" t="s">
        <v>245</v>
      </c>
      <c r="H250" s="206">
        <v>1</v>
      </c>
      <c r="I250" s="207"/>
      <c r="J250" s="208">
        <f>ROUND(I250*H250,2)</f>
        <v>0</v>
      </c>
      <c r="K250" s="204" t="s">
        <v>21</v>
      </c>
      <c r="L250" s="60"/>
      <c r="M250" s="209" t="s">
        <v>21</v>
      </c>
      <c r="N250" s="210" t="s">
        <v>39</v>
      </c>
      <c r="O250" s="41"/>
      <c r="P250" s="211">
        <f>O250*H250</f>
        <v>0</v>
      </c>
      <c r="Q250" s="211">
        <v>0</v>
      </c>
      <c r="R250" s="211">
        <f>Q250*H250</f>
        <v>0</v>
      </c>
      <c r="S250" s="211">
        <v>0</v>
      </c>
      <c r="T250" s="212">
        <f>S250*H250</f>
        <v>0</v>
      </c>
      <c r="AR250" s="24" t="s">
        <v>237</v>
      </c>
      <c r="AT250" s="24" t="s">
        <v>148</v>
      </c>
      <c r="AU250" s="24" t="s">
        <v>77</v>
      </c>
      <c r="AY250" s="24" t="s">
        <v>146</v>
      </c>
      <c r="BE250" s="213">
        <f>IF(N250="základní",J250,0)</f>
        <v>0</v>
      </c>
      <c r="BF250" s="213">
        <f>IF(N250="snížená",J250,0)</f>
        <v>0</v>
      </c>
      <c r="BG250" s="213">
        <f>IF(N250="zákl. přenesená",J250,0)</f>
        <v>0</v>
      </c>
      <c r="BH250" s="213">
        <f>IF(N250="sníž. přenesená",J250,0)</f>
        <v>0</v>
      </c>
      <c r="BI250" s="213">
        <f>IF(N250="nulová",J250,0)</f>
        <v>0</v>
      </c>
      <c r="BJ250" s="24" t="s">
        <v>75</v>
      </c>
      <c r="BK250" s="213">
        <f>ROUND(I250*H250,2)</f>
        <v>0</v>
      </c>
      <c r="BL250" s="24" t="s">
        <v>237</v>
      </c>
      <c r="BM250" s="24" t="s">
        <v>467</v>
      </c>
    </row>
    <row r="251" spans="2:65" s="11" customFormat="1" ht="29.85" customHeight="1">
      <c r="B251" s="186"/>
      <c r="C251" s="187"/>
      <c r="D251" s="188" t="s">
        <v>67</v>
      </c>
      <c r="E251" s="200" t="s">
        <v>468</v>
      </c>
      <c r="F251" s="200" t="s">
        <v>469</v>
      </c>
      <c r="G251" s="187"/>
      <c r="H251" s="187"/>
      <c r="I251" s="190"/>
      <c r="J251" s="201">
        <f>BK251</f>
        <v>0</v>
      </c>
      <c r="K251" s="187"/>
      <c r="L251" s="192"/>
      <c r="M251" s="193"/>
      <c r="N251" s="194"/>
      <c r="O251" s="194"/>
      <c r="P251" s="195">
        <f>SUM(P252:P263)</f>
        <v>0</v>
      </c>
      <c r="Q251" s="194"/>
      <c r="R251" s="195">
        <f>SUM(R252:R263)</f>
        <v>2.7416496800000001</v>
      </c>
      <c r="S251" s="194"/>
      <c r="T251" s="196">
        <f>SUM(T252:T263)</f>
        <v>0</v>
      </c>
      <c r="AR251" s="197" t="s">
        <v>77</v>
      </c>
      <c r="AT251" s="198" t="s">
        <v>67</v>
      </c>
      <c r="AU251" s="198" t="s">
        <v>75</v>
      </c>
      <c r="AY251" s="197" t="s">
        <v>146</v>
      </c>
      <c r="BK251" s="199">
        <f>SUM(BK252:BK263)</f>
        <v>0</v>
      </c>
    </row>
    <row r="252" spans="2:65" s="1" customFormat="1" ht="22.8" customHeight="1">
      <c r="B252" s="40"/>
      <c r="C252" s="202" t="s">
        <v>470</v>
      </c>
      <c r="D252" s="202" t="s">
        <v>148</v>
      </c>
      <c r="E252" s="203" t="s">
        <v>471</v>
      </c>
      <c r="F252" s="204" t="s">
        <v>472</v>
      </c>
      <c r="G252" s="205" t="s">
        <v>180</v>
      </c>
      <c r="H252" s="206">
        <v>4.25</v>
      </c>
      <c r="I252" s="207"/>
      <c r="J252" s="208">
        <f>ROUND(I252*H252,2)</f>
        <v>0</v>
      </c>
      <c r="K252" s="204" t="s">
        <v>161</v>
      </c>
      <c r="L252" s="60"/>
      <c r="M252" s="209" t="s">
        <v>21</v>
      </c>
      <c r="N252" s="210" t="s">
        <v>39</v>
      </c>
      <c r="O252" s="41"/>
      <c r="P252" s="211">
        <f>O252*H252</f>
        <v>0</v>
      </c>
      <c r="Q252" s="211">
        <v>4.6000000000000001E-4</v>
      </c>
      <c r="R252" s="211">
        <f>Q252*H252</f>
        <v>1.9550000000000001E-3</v>
      </c>
      <c r="S252" s="211">
        <v>0</v>
      </c>
      <c r="T252" s="212">
        <f>S252*H252</f>
        <v>0</v>
      </c>
      <c r="AR252" s="24" t="s">
        <v>237</v>
      </c>
      <c r="AT252" s="24" t="s">
        <v>148</v>
      </c>
      <c r="AU252" s="24" t="s">
        <v>77</v>
      </c>
      <c r="AY252" s="24" t="s">
        <v>146</v>
      </c>
      <c r="BE252" s="213">
        <f>IF(N252="základní",J252,0)</f>
        <v>0</v>
      </c>
      <c r="BF252" s="213">
        <f>IF(N252="snížená",J252,0)</f>
        <v>0</v>
      </c>
      <c r="BG252" s="213">
        <f>IF(N252="zákl. přenesená",J252,0)</f>
        <v>0</v>
      </c>
      <c r="BH252" s="213">
        <f>IF(N252="sníž. přenesená",J252,0)</f>
        <v>0</v>
      </c>
      <c r="BI252" s="213">
        <f>IF(N252="nulová",J252,0)</f>
        <v>0</v>
      </c>
      <c r="BJ252" s="24" t="s">
        <v>75</v>
      </c>
      <c r="BK252" s="213">
        <f>ROUND(I252*H252,2)</f>
        <v>0</v>
      </c>
      <c r="BL252" s="24" t="s">
        <v>237</v>
      </c>
      <c r="BM252" s="24" t="s">
        <v>473</v>
      </c>
    </row>
    <row r="253" spans="2:65" s="12" customFormat="1" ht="12">
      <c r="B253" s="214"/>
      <c r="C253" s="215"/>
      <c r="D253" s="216" t="s">
        <v>163</v>
      </c>
      <c r="E253" s="217" t="s">
        <v>21</v>
      </c>
      <c r="F253" s="218" t="s">
        <v>474</v>
      </c>
      <c r="G253" s="215"/>
      <c r="H253" s="219">
        <v>4.25</v>
      </c>
      <c r="I253" s="220"/>
      <c r="J253" s="215"/>
      <c r="K253" s="215"/>
      <c r="L253" s="221"/>
      <c r="M253" s="222"/>
      <c r="N253" s="223"/>
      <c r="O253" s="223"/>
      <c r="P253" s="223"/>
      <c r="Q253" s="223"/>
      <c r="R253" s="223"/>
      <c r="S253" s="223"/>
      <c r="T253" s="224"/>
      <c r="AT253" s="225" t="s">
        <v>163</v>
      </c>
      <c r="AU253" s="225" t="s">
        <v>77</v>
      </c>
      <c r="AV253" s="12" t="s">
        <v>77</v>
      </c>
      <c r="AW253" s="12" t="s">
        <v>32</v>
      </c>
      <c r="AX253" s="12" t="s">
        <v>75</v>
      </c>
      <c r="AY253" s="225" t="s">
        <v>146</v>
      </c>
    </row>
    <row r="254" spans="2:65" s="1" customFormat="1" ht="14.4" customHeight="1">
      <c r="B254" s="40"/>
      <c r="C254" s="226" t="s">
        <v>475</v>
      </c>
      <c r="D254" s="226" t="s">
        <v>165</v>
      </c>
      <c r="E254" s="227" t="s">
        <v>476</v>
      </c>
      <c r="F254" s="228" t="s">
        <v>477</v>
      </c>
      <c r="G254" s="229" t="s">
        <v>245</v>
      </c>
      <c r="H254" s="230">
        <v>15.583</v>
      </c>
      <c r="I254" s="231"/>
      <c r="J254" s="232">
        <f>ROUND(I254*H254,2)</f>
        <v>0</v>
      </c>
      <c r="K254" s="228" t="s">
        <v>161</v>
      </c>
      <c r="L254" s="233"/>
      <c r="M254" s="234" t="s">
        <v>21</v>
      </c>
      <c r="N254" s="235" t="s">
        <v>39</v>
      </c>
      <c r="O254" s="41"/>
      <c r="P254" s="211">
        <f>O254*H254</f>
        <v>0</v>
      </c>
      <c r="Q254" s="211">
        <v>3.6000000000000002E-4</v>
      </c>
      <c r="R254" s="211">
        <f>Q254*H254</f>
        <v>5.6098800000000002E-3</v>
      </c>
      <c r="S254" s="211">
        <v>0</v>
      </c>
      <c r="T254" s="212">
        <f>S254*H254</f>
        <v>0</v>
      </c>
      <c r="AR254" s="24" t="s">
        <v>319</v>
      </c>
      <c r="AT254" s="24" t="s">
        <v>165</v>
      </c>
      <c r="AU254" s="24" t="s">
        <v>77</v>
      </c>
      <c r="AY254" s="24" t="s">
        <v>146</v>
      </c>
      <c r="BE254" s="213">
        <f>IF(N254="základní",J254,0)</f>
        <v>0</v>
      </c>
      <c r="BF254" s="213">
        <f>IF(N254="snížená",J254,0)</f>
        <v>0</v>
      </c>
      <c r="BG254" s="213">
        <f>IF(N254="zákl. přenesená",J254,0)</f>
        <v>0</v>
      </c>
      <c r="BH254" s="213">
        <f>IF(N254="sníž. přenesená",J254,0)</f>
        <v>0</v>
      </c>
      <c r="BI254" s="213">
        <f>IF(N254="nulová",J254,0)</f>
        <v>0</v>
      </c>
      <c r="BJ254" s="24" t="s">
        <v>75</v>
      </c>
      <c r="BK254" s="213">
        <f>ROUND(I254*H254,2)</f>
        <v>0</v>
      </c>
      <c r="BL254" s="24" t="s">
        <v>237</v>
      </c>
      <c r="BM254" s="24" t="s">
        <v>478</v>
      </c>
    </row>
    <row r="255" spans="2:65" s="12" customFormat="1" ht="12">
      <c r="B255" s="214"/>
      <c r="C255" s="215"/>
      <c r="D255" s="216" t="s">
        <v>163</v>
      </c>
      <c r="E255" s="217" t="s">
        <v>21</v>
      </c>
      <c r="F255" s="218" t="s">
        <v>479</v>
      </c>
      <c r="G255" s="215"/>
      <c r="H255" s="219">
        <v>15.583</v>
      </c>
      <c r="I255" s="220"/>
      <c r="J255" s="215"/>
      <c r="K255" s="215"/>
      <c r="L255" s="221"/>
      <c r="M255" s="222"/>
      <c r="N255" s="223"/>
      <c r="O255" s="223"/>
      <c r="P255" s="223"/>
      <c r="Q255" s="223"/>
      <c r="R255" s="223"/>
      <c r="S255" s="223"/>
      <c r="T255" s="224"/>
      <c r="AT255" s="225" t="s">
        <v>163</v>
      </c>
      <c r="AU255" s="225" t="s">
        <v>77</v>
      </c>
      <c r="AV255" s="12" t="s">
        <v>77</v>
      </c>
      <c r="AW255" s="12" t="s">
        <v>32</v>
      </c>
      <c r="AX255" s="12" t="s">
        <v>75</v>
      </c>
      <c r="AY255" s="225" t="s">
        <v>146</v>
      </c>
    </row>
    <row r="256" spans="2:65" s="1" customFormat="1" ht="34.200000000000003" customHeight="1">
      <c r="B256" s="40"/>
      <c r="C256" s="202" t="s">
        <v>480</v>
      </c>
      <c r="D256" s="202" t="s">
        <v>148</v>
      </c>
      <c r="E256" s="203" t="s">
        <v>481</v>
      </c>
      <c r="F256" s="204" t="s">
        <v>482</v>
      </c>
      <c r="G256" s="205" t="s">
        <v>174</v>
      </c>
      <c r="H256" s="206">
        <v>23.16</v>
      </c>
      <c r="I256" s="207"/>
      <c r="J256" s="208">
        <f>ROUND(I256*H256,2)</f>
        <v>0</v>
      </c>
      <c r="K256" s="204" t="s">
        <v>161</v>
      </c>
      <c r="L256" s="60"/>
      <c r="M256" s="209" t="s">
        <v>21</v>
      </c>
      <c r="N256" s="210" t="s">
        <v>39</v>
      </c>
      <c r="O256" s="41"/>
      <c r="P256" s="211">
        <f>O256*H256</f>
        <v>0</v>
      </c>
      <c r="Q256" s="211">
        <v>3.7499999999999999E-2</v>
      </c>
      <c r="R256" s="211">
        <f>Q256*H256</f>
        <v>0.86849999999999994</v>
      </c>
      <c r="S256" s="211">
        <v>0</v>
      </c>
      <c r="T256" s="212">
        <f>S256*H256</f>
        <v>0</v>
      </c>
      <c r="AR256" s="24" t="s">
        <v>237</v>
      </c>
      <c r="AT256" s="24" t="s">
        <v>148</v>
      </c>
      <c r="AU256" s="24" t="s">
        <v>77</v>
      </c>
      <c r="AY256" s="24" t="s">
        <v>146</v>
      </c>
      <c r="BE256" s="213">
        <f>IF(N256="základní",J256,0)</f>
        <v>0</v>
      </c>
      <c r="BF256" s="213">
        <f>IF(N256="snížená",J256,0)</f>
        <v>0</v>
      </c>
      <c r="BG256" s="213">
        <f>IF(N256="zákl. přenesená",J256,0)</f>
        <v>0</v>
      </c>
      <c r="BH256" s="213">
        <f>IF(N256="sníž. přenesená",J256,0)</f>
        <v>0</v>
      </c>
      <c r="BI256" s="213">
        <f>IF(N256="nulová",J256,0)</f>
        <v>0</v>
      </c>
      <c r="BJ256" s="24" t="s">
        <v>75</v>
      </c>
      <c r="BK256" s="213">
        <f>ROUND(I256*H256,2)</f>
        <v>0</v>
      </c>
      <c r="BL256" s="24" t="s">
        <v>237</v>
      </c>
      <c r="BM256" s="24" t="s">
        <v>483</v>
      </c>
    </row>
    <row r="257" spans="2:65" s="1" customFormat="1" ht="14.4" customHeight="1">
      <c r="B257" s="40"/>
      <c r="C257" s="226" t="s">
        <v>484</v>
      </c>
      <c r="D257" s="226" t="s">
        <v>165</v>
      </c>
      <c r="E257" s="227" t="s">
        <v>485</v>
      </c>
      <c r="F257" s="228" t="s">
        <v>486</v>
      </c>
      <c r="G257" s="229" t="s">
        <v>174</v>
      </c>
      <c r="H257" s="230">
        <v>25.475999999999999</v>
      </c>
      <c r="I257" s="231"/>
      <c r="J257" s="232">
        <f>ROUND(I257*H257,2)</f>
        <v>0</v>
      </c>
      <c r="K257" s="228" t="s">
        <v>161</v>
      </c>
      <c r="L257" s="233"/>
      <c r="M257" s="234" t="s">
        <v>21</v>
      </c>
      <c r="N257" s="235" t="s">
        <v>39</v>
      </c>
      <c r="O257" s="41"/>
      <c r="P257" s="211">
        <f>O257*H257</f>
        <v>0</v>
      </c>
      <c r="Q257" s="211">
        <v>1.9199999999999998E-2</v>
      </c>
      <c r="R257" s="211">
        <f>Q257*H257</f>
        <v>0.48913919999999994</v>
      </c>
      <c r="S257" s="211">
        <v>0</v>
      </c>
      <c r="T257" s="212">
        <f>S257*H257</f>
        <v>0</v>
      </c>
      <c r="AR257" s="24" t="s">
        <v>319</v>
      </c>
      <c r="AT257" s="24" t="s">
        <v>165</v>
      </c>
      <c r="AU257" s="24" t="s">
        <v>77</v>
      </c>
      <c r="AY257" s="24" t="s">
        <v>146</v>
      </c>
      <c r="BE257" s="213">
        <f>IF(N257="základní",J257,0)</f>
        <v>0</v>
      </c>
      <c r="BF257" s="213">
        <f>IF(N257="snížená",J257,0)</f>
        <v>0</v>
      </c>
      <c r="BG257" s="213">
        <f>IF(N257="zákl. přenesená",J257,0)</f>
        <v>0</v>
      </c>
      <c r="BH257" s="213">
        <f>IF(N257="sníž. přenesená",J257,0)</f>
        <v>0</v>
      </c>
      <c r="BI257" s="213">
        <f>IF(N257="nulová",J257,0)</f>
        <v>0</v>
      </c>
      <c r="BJ257" s="24" t="s">
        <v>75</v>
      </c>
      <c r="BK257" s="213">
        <f>ROUND(I257*H257,2)</f>
        <v>0</v>
      </c>
      <c r="BL257" s="24" t="s">
        <v>237</v>
      </c>
      <c r="BM257" s="24" t="s">
        <v>487</v>
      </c>
    </row>
    <row r="258" spans="2:65" s="12" customFormat="1" ht="12">
      <c r="B258" s="214"/>
      <c r="C258" s="215"/>
      <c r="D258" s="216" t="s">
        <v>163</v>
      </c>
      <c r="E258" s="217" t="s">
        <v>21</v>
      </c>
      <c r="F258" s="218" t="s">
        <v>405</v>
      </c>
      <c r="G258" s="215"/>
      <c r="H258" s="219">
        <v>25.475999999999999</v>
      </c>
      <c r="I258" s="220"/>
      <c r="J258" s="215"/>
      <c r="K258" s="215"/>
      <c r="L258" s="221"/>
      <c r="M258" s="222"/>
      <c r="N258" s="223"/>
      <c r="O258" s="223"/>
      <c r="P258" s="223"/>
      <c r="Q258" s="223"/>
      <c r="R258" s="223"/>
      <c r="S258" s="223"/>
      <c r="T258" s="224"/>
      <c r="AT258" s="225" t="s">
        <v>163</v>
      </c>
      <c r="AU258" s="225" t="s">
        <v>77</v>
      </c>
      <c r="AV258" s="12" t="s">
        <v>77</v>
      </c>
      <c r="AW258" s="12" t="s">
        <v>32</v>
      </c>
      <c r="AX258" s="12" t="s">
        <v>75</v>
      </c>
      <c r="AY258" s="225" t="s">
        <v>146</v>
      </c>
    </row>
    <row r="259" spans="2:65" s="1" customFormat="1" ht="14.4" customHeight="1">
      <c r="B259" s="40"/>
      <c r="C259" s="202" t="s">
        <v>488</v>
      </c>
      <c r="D259" s="202" t="s">
        <v>148</v>
      </c>
      <c r="E259" s="203" t="s">
        <v>489</v>
      </c>
      <c r="F259" s="204" t="s">
        <v>490</v>
      </c>
      <c r="G259" s="205" t="s">
        <v>180</v>
      </c>
      <c r="H259" s="206">
        <v>24.72</v>
      </c>
      <c r="I259" s="207"/>
      <c r="J259" s="208">
        <f>ROUND(I259*H259,2)</f>
        <v>0</v>
      </c>
      <c r="K259" s="204" t="s">
        <v>161</v>
      </c>
      <c r="L259" s="60"/>
      <c r="M259" s="209" t="s">
        <v>21</v>
      </c>
      <c r="N259" s="210" t="s">
        <v>39</v>
      </c>
      <c r="O259" s="41"/>
      <c r="P259" s="211">
        <f>O259*H259</f>
        <v>0</v>
      </c>
      <c r="Q259" s="211">
        <v>3.0000000000000001E-5</v>
      </c>
      <c r="R259" s="211">
        <f>Q259*H259</f>
        <v>7.4160000000000003E-4</v>
      </c>
      <c r="S259" s="211">
        <v>0</v>
      </c>
      <c r="T259" s="212">
        <f>S259*H259</f>
        <v>0</v>
      </c>
      <c r="AR259" s="24" t="s">
        <v>237</v>
      </c>
      <c r="AT259" s="24" t="s">
        <v>148</v>
      </c>
      <c r="AU259" s="24" t="s">
        <v>77</v>
      </c>
      <c r="AY259" s="24" t="s">
        <v>146</v>
      </c>
      <c r="BE259" s="213">
        <f>IF(N259="základní",J259,0)</f>
        <v>0</v>
      </c>
      <c r="BF259" s="213">
        <f>IF(N259="snížená",J259,0)</f>
        <v>0</v>
      </c>
      <c r="BG259" s="213">
        <f>IF(N259="zákl. přenesená",J259,0)</f>
        <v>0</v>
      </c>
      <c r="BH259" s="213">
        <f>IF(N259="sníž. přenesená",J259,0)</f>
        <v>0</v>
      </c>
      <c r="BI259" s="213">
        <f>IF(N259="nulová",J259,0)</f>
        <v>0</v>
      </c>
      <c r="BJ259" s="24" t="s">
        <v>75</v>
      </c>
      <c r="BK259" s="213">
        <f>ROUND(I259*H259,2)</f>
        <v>0</v>
      </c>
      <c r="BL259" s="24" t="s">
        <v>237</v>
      </c>
      <c r="BM259" s="24" t="s">
        <v>491</v>
      </c>
    </row>
    <row r="260" spans="2:65" s="1" customFormat="1" ht="22.8" customHeight="1">
      <c r="B260" s="40"/>
      <c r="C260" s="202" t="s">
        <v>492</v>
      </c>
      <c r="D260" s="202" t="s">
        <v>148</v>
      </c>
      <c r="E260" s="203" t="s">
        <v>493</v>
      </c>
      <c r="F260" s="204" t="s">
        <v>494</v>
      </c>
      <c r="G260" s="205" t="s">
        <v>174</v>
      </c>
      <c r="H260" s="206">
        <v>23.16</v>
      </c>
      <c r="I260" s="207"/>
      <c r="J260" s="208">
        <f>ROUND(I260*H260,2)</f>
        <v>0</v>
      </c>
      <c r="K260" s="204" t="s">
        <v>161</v>
      </c>
      <c r="L260" s="60"/>
      <c r="M260" s="209" t="s">
        <v>21</v>
      </c>
      <c r="N260" s="210" t="s">
        <v>39</v>
      </c>
      <c r="O260" s="41"/>
      <c r="P260" s="211">
        <f>O260*H260</f>
        <v>0</v>
      </c>
      <c r="Q260" s="211">
        <v>7.92E-3</v>
      </c>
      <c r="R260" s="211">
        <f>Q260*H260</f>
        <v>0.18342720000000001</v>
      </c>
      <c r="S260" s="211">
        <v>0</v>
      </c>
      <c r="T260" s="212">
        <f>S260*H260</f>
        <v>0</v>
      </c>
      <c r="AR260" s="24" t="s">
        <v>237</v>
      </c>
      <c r="AT260" s="24" t="s">
        <v>148</v>
      </c>
      <c r="AU260" s="24" t="s">
        <v>77</v>
      </c>
      <c r="AY260" s="24" t="s">
        <v>146</v>
      </c>
      <c r="BE260" s="213">
        <f>IF(N260="základní",J260,0)</f>
        <v>0</v>
      </c>
      <c r="BF260" s="213">
        <f>IF(N260="snížená",J260,0)</f>
        <v>0</v>
      </c>
      <c r="BG260" s="213">
        <f>IF(N260="zákl. přenesená",J260,0)</f>
        <v>0</v>
      </c>
      <c r="BH260" s="213">
        <f>IF(N260="sníž. přenesená",J260,0)</f>
        <v>0</v>
      </c>
      <c r="BI260" s="213">
        <f>IF(N260="nulová",J260,0)</f>
        <v>0</v>
      </c>
      <c r="BJ260" s="24" t="s">
        <v>75</v>
      </c>
      <c r="BK260" s="213">
        <f>ROUND(I260*H260,2)</f>
        <v>0</v>
      </c>
      <c r="BL260" s="24" t="s">
        <v>237</v>
      </c>
      <c r="BM260" s="24" t="s">
        <v>495</v>
      </c>
    </row>
    <row r="261" spans="2:65" s="1" customFormat="1" ht="34.200000000000003" customHeight="1">
      <c r="B261" s="40"/>
      <c r="C261" s="202" t="s">
        <v>496</v>
      </c>
      <c r="D261" s="202" t="s">
        <v>148</v>
      </c>
      <c r="E261" s="203" t="s">
        <v>497</v>
      </c>
      <c r="F261" s="204" t="s">
        <v>498</v>
      </c>
      <c r="G261" s="205" t="s">
        <v>174</v>
      </c>
      <c r="H261" s="206">
        <v>602.16</v>
      </c>
      <c r="I261" s="207"/>
      <c r="J261" s="208">
        <f>ROUND(I261*H261,2)</f>
        <v>0</v>
      </c>
      <c r="K261" s="204" t="s">
        <v>161</v>
      </c>
      <c r="L261" s="60"/>
      <c r="M261" s="209" t="s">
        <v>21</v>
      </c>
      <c r="N261" s="210" t="s">
        <v>39</v>
      </c>
      <c r="O261" s="41"/>
      <c r="P261" s="211">
        <f>O261*H261</f>
        <v>0</v>
      </c>
      <c r="Q261" s="211">
        <v>1.98E-3</v>
      </c>
      <c r="R261" s="211">
        <f>Q261*H261</f>
        <v>1.1922767999999999</v>
      </c>
      <c r="S261" s="211">
        <v>0</v>
      </c>
      <c r="T261" s="212">
        <f>S261*H261</f>
        <v>0</v>
      </c>
      <c r="AR261" s="24" t="s">
        <v>237</v>
      </c>
      <c r="AT261" s="24" t="s">
        <v>148</v>
      </c>
      <c r="AU261" s="24" t="s">
        <v>77</v>
      </c>
      <c r="AY261" s="24" t="s">
        <v>146</v>
      </c>
      <c r="BE261" s="213">
        <f>IF(N261="základní",J261,0)</f>
        <v>0</v>
      </c>
      <c r="BF261" s="213">
        <f>IF(N261="snížená",J261,0)</f>
        <v>0</v>
      </c>
      <c r="BG261" s="213">
        <f>IF(N261="zákl. přenesená",J261,0)</f>
        <v>0</v>
      </c>
      <c r="BH261" s="213">
        <f>IF(N261="sníž. přenesená",J261,0)</f>
        <v>0</v>
      </c>
      <c r="BI261" s="213">
        <f>IF(N261="nulová",J261,0)</f>
        <v>0</v>
      </c>
      <c r="BJ261" s="24" t="s">
        <v>75</v>
      </c>
      <c r="BK261" s="213">
        <f>ROUND(I261*H261,2)</f>
        <v>0</v>
      </c>
      <c r="BL261" s="24" t="s">
        <v>237</v>
      </c>
      <c r="BM261" s="24" t="s">
        <v>499</v>
      </c>
    </row>
    <row r="262" spans="2:65" s="12" customFormat="1" ht="12">
      <c r="B262" s="214"/>
      <c r="C262" s="215"/>
      <c r="D262" s="216" t="s">
        <v>163</v>
      </c>
      <c r="E262" s="217" t="s">
        <v>21</v>
      </c>
      <c r="F262" s="218" t="s">
        <v>500</v>
      </c>
      <c r="G262" s="215"/>
      <c r="H262" s="219">
        <v>602.16</v>
      </c>
      <c r="I262" s="220"/>
      <c r="J262" s="215"/>
      <c r="K262" s="215"/>
      <c r="L262" s="221"/>
      <c r="M262" s="222"/>
      <c r="N262" s="223"/>
      <c r="O262" s="223"/>
      <c r="P262" s="223"/>
      <c r="Q262" s="223"/>
      <c r="R262" s="223"/>
      <c r="S262" s="223"/>
      <c r="T262" s="224"/>
      <c r="AT262" s="225" t="s">
        <v>163</v>
      </c>
      <c r="AU262" s="225" t="s">
        <v>77</v>
      </c>
      <c r="AV262" s="12" t="s">
        <v>77</v>
      </c>
      <c r="AW262" s="12" t="s">
        <v>32</v>
      </c>
      <c r="AX262" s="12" t="s">
        <v>75</v>
      </c>
      <c r="AY262" s="225" t="s">
        <v>146</v>
      </c>
    </row>
    <row r="263" spans="2:65" s="1" customFormat="1" ht="34.200000000000003" customHeight="1">
      <c r="B263" s="40"/>
      <c r="C263" s="202" t="s">
        <v>501</v>
      </c>
      <c r="D263" s="202" t="s">
        <v>148</v>
      </c>
      <c r="E263" s="203" t="s">
        <v>502</v>
      </c>
      <c r="F263" s="204" t="s">
        <v>503</v>
      </c>
      <c r="G263" s="205" t="s">
        <v>160</v>
      </c>
      <c r="H263" s="206">
        <v>2.742</v>
      </c>
      <c r="I263" s="207"/>
      <c r="J263" s="208">
        <f>ROUND(I263*H263,2)</f>
        <v>0</v>
      </c>
      <c r="K263" s="204" t="s">
        <v>161</v>
      </c>
      <c r="L263" s="60"/>
      <c r="M263" s="209" t="s">
        <v>21</v>
      </c>
      <c r="N263" s="210" t="s">
        <v>39</v>
      </c>
      <c r="O263" s="41"/>
      <c r="P263" s="211">
        <f>O263*H263</f>
        <v>0</v>
      </c>
      <c r="Q263" s="211">
        <v>0</v>
      </c>
      <c r="R263" s="211">
        <f>Q263*H263</f>
        <v>0</v>
      </c>
      <c r="S263" s="211">
        <v>0</v>
      </c>
      <c r="T263" s="212">
        <f>S263*H263</f>
        <v>0</v>
      </c>
      <c r="AR263" s="24" t="s">
        <v>237</v>
      </c>
      <c r="AT263" s="24" t="s">
        <v>148</v>
      </c>
      <c r="AU263" s="24" t="s">
        <v>77</v>
      </c>
      <c r="AY263" s="24" t="s">
        <v>146</v>
      </c>
      <c r="BE263" s="213">
        <f>IF(N263="základní",J263,0)</f>
        <v>0</v>
      </c>
      <c r="BF263" s="213">
        <f>IF(N263="snížená",J263,0)</f>
        <v>0</v>
      </c>
      <c r="BG263" s="213">
        <f>IF(N263="zákl. přenesená",J263,0)</f>
        <v>0</v>
      </c>
      <c r="BH263" s="213">
        <f>IF(N263="sníž. přenesená",J263,0)</f>
        <v>0</v>
      </c>
      <c r="BI263" s="213">
        <f>IF(N263="nulová",J263,0)</f>
        <v>0</v>
      </c>
      <c r="BJ263" s="24" t="s">
        <v>75</v>
      </c>
      <c r="BK263" s="213">
        <f>ROUND(I263*H263,2)</f>
        <v>0</v>
      </c>
      <c r="BL263" s="24" t="s">
        <v>237</v>
      </c>
      <c r="BM263" s="24" t="s">
        <v>504</v>
      </c>
    </row>
    <row r="264" spans="2:65" s="11" customFormat="1" ht="29.85" customHeight="1">
      <c r="B264" s="186"/>
      <c r="C264" s="187"/>
      <c r="D264" s="188" t="s">
        <v>67</v>
      </c>
      <c r="E264" s="200" t="s">
        <v>505</v>
      </c>
      <c r="F264" s="200" t="s">
        <v>506</v>
      </c>
      <c r="G264" s="187"/>
      <c r="H264" s="187"/>
      <c r="I264" s="190"/>
      <c r="J264" s="201">
        <f>BK264</f>
        <v>0</v>
      </c>
      <c r="K264" s="187"/>
      <c r="L264" s="192"/>
      <c r="M264" s="193"/>
      <c r="N264" s="194"/>
      <c r="O264" s="194"/>
      <c r="P264" s="195">
        <f>SUM(P265:P274)</f>
        <v>0</v>
      </c>
      <c r="Q264" s="194"/>
      <c r="R264" s="195">
        <f>SUM(R265:R274)</f>
        <v>1.265047</v>
      </c>
      <c r="S264" s="194"/>
      <c r="T264" s="196">
        <f>SUM(T265:T274)</f>
        <v>0</v>
      </c>
      <c r="AR264" s="197" t="s">
        <v>77</v>
      </c>
      <c r="AT264" s="198" t="s">
        <v>67</v>
      </c>
      <c r="AU264" s="198" t="s">
        <v>75</v>
      </c>
      <c r="AY264" s="197" t="s">
        <v>146</v>
      </c>
      <c r="BK264" s="199">
        <f>SUM(BK265:BK274)</f>
        <v>0</v>
      </c>
    </row>
    <row r="265" spans="2:65" s="1" customFormat="1" ht="34.200000000000003" customHeight="1">
      <c r="B265" s="40"/>
      <c r="C265" s="202" t="s">
        <v>507</v>
      </c>
      <c r="D265" s="202" t="s">
        <v>148</v>
      </c>
      <c r="E265" s="203" t="s">
        <v>508</v>
      </c>
      <c r="F265" s="204" t="s">
        <v>509</v>
      </c>
      <c r="G265" s="205" t="s">
        <v>174</v>
      </c>
      <c r="H265" s="206">
        <v>73.460999999999999</v>
      </c>
      <c r="I265" s="207"/>
      <c r="J265" s="208">
        <f>ROUND(I265*H265,2)</f>
        <v>0</v>
      </c>
      <c r="K265" s="204" t="s">
        <v>161</v>
      </c>
      <c r="L265" s="60"/>
      <c r="M265" s="209" t="s">
        <v>21</v>
      </c>
      <c r="N265" s="210" t="s">
        <v>39</v>
      </c>
      <c r="O265" s="41"/>
      <c r="P265" s="211">
        <f>O265*H265</f>
        <v>0</v>
      </c>
      <c r="Q265" s="211">
        <v>3.0000000000000001E-3</v>
      </c>
      <c r="R265" s="211">
        <f>Q265*H265</f>
        <v>0.220383</v>
      </c>
      <c r="S265" s="211">
        <v>0</v>
      </c>
      <c r="T265" s="212">
        <f>S265*H265</f>
        <v>0</v>
      </c>
      <c r="AR265" s="24" t="s">
        <v>237</v>
      </c>
      <c r="AT265" s="24" t="s">
        <v>148</v>
      </c>
      <c r="AU265" s="24" t="s">
        <v>77</v>
      </c>
      <c r="AY265" s="24" t="s">
        <v>146</v>
      </c>
      <c r="BE265" s="213">
        <f>IF(N265="základní",J265,0)</f>
        <v>0</v>
      </c>
      <c r="BF265" s="213">
        <f>IF(N265="snížená",J265,0)</f>
        <v>0</v>
      </c>
      <c r="BG265" s="213">
        <f>IF(N265="zákl. přenesená",J265,0)</f>
        <v>0</v>
      </c>
      <c r="BH265" s="213">
        <f>IF(N265="sníž. přenesená",J265,0)</f>
        <v>0</v>
      </c>
      <c r="BI265" s="213">
        <f>IF(N265="nulová",J265,0)</f>
        <v>0</v>
      </c>
      <c r="BJ265" s="24" t="s">
        <v>75</v>
      </c>
      <c r="BK265" s="213">
        <f>ROUND(I265*H265,2)</f>
        <v>0</v>
      </c>
      <c r="BL265" s="24" t="s">
        <v>237</v>
      </c>
      <c r="BM265" s="24" t="s">
        <v>510</v>
      </c>
    </row>
    <row r="266" spans="2:65" s="12" customFormat="1" ht="12">
      <c r="B266" s="214"/>
      <c r="C266" s="215"/>
      <c r="D266" s="216" t="s">
        <v>163</v>
      </c>
      <c r="E266" s="217" t="s">
        <v>21</v>
      </c>
      <c r="F266" s="218" t="s">
        <v>511</v>
      </c>
      <c r="G266" s="215"/>
      <c r="H266" s="219">
        <v>63.634</v>
      </c>
      <c r="I266" s="220"/>
      <c r="J266" s="215"/>
      <c r="K266" s="215"/>
      <c r="L266" s="221"/>
      <c r="M266" s="222"/>
      <c r="N266" s="223"/>
      <c r="O266" s="223"/>
      <c r="P266" s="223"/>
      <c r="Q266" s="223"/>
      <c r="R266" s="223"/>
      <c r="S266" s="223"/>
      <c r="T266" s="224"/>
      <c r="AT266" s="225" t="s">
        <v>163</v>
      </c>
      <c r="AU266" s="225" t="s">
        <v>77</v>
      </c>
      <c r="AV266" s="12" t="s">
        <v>77</v>
      </c>
      <c r="AW266" s="12" t="s">
        <v>32</v>
      </c>
      <c r="AX266" s="12" t="s">
        <v>68</v>
      </c>
      <c r="AY266" s="225" t="s">
        <v>146</v>
      </c>
    </row>
    <row r="267" spans="2:65" s="12" customFormat="1" ht="12">
      <c r="B267" s="214"/>
      <c r="C267" s="215"/>
      <c r="D267" s="216" t="s">
        <v>163</v>
      </c>
      <c r="E267" s="217" t="s">
        <v>21</v>
      </c>
      <c r="F267" s="218" t="s">
        <v>512</v>
      </c>
      <c r="G267" s="215"/>
      <c r="H267" s="219">
        <v>3.7589999999999999</v>
      </c>
      <c r="I267" s="220"/>
      <c r="J267" s="215"/>
      <c r="K267" s="215"/>
      <c r="L267" s="221"/>
      <c r="M267" s="222"/>
      <c r="N267" s="223"/>
      <c r="O267" s="223"/>
      <c r="P267" s="223"/>
      <c r="Q267" s="223"/>
      <c r="R267" s="223"/>
      <c r="S267" s="223"/>
      <c r="T267" s="224"/>
      <c r="AT267" s="225" t="s">
        <v>163</v>
      </c>
      <c r="AU267" s="225" t="s">
        <v>77</v>
      </c>
      <c r="AV267" s="12" t="s">
        <v>77</v>
      </c>
      <c r="AW267" s="12" t="s">
        <v>32</v>
      </c>
      <c r="AX267" s="12" t="s">
        <v>68</v>
      </c>
      <c r="AY267" s="225" t="s">
        <v>146</v>
      </c>
    </row>
    <row r="268" spans="2:65" s="12" customFormat="1" ht="12">
      <c r="B268" s="214"/>
      <c r="C268" s="215"/>
      <c r="D268" s="216" t="s">
        <v>163</v>
      </c>
      <c r="E268" s="217" t="s">
        <v>21</v>
      </c>
      <c r="F268" s="218" t="s">
        <v>513</v>
      </c>
      <c r="G268" s="215"/>
      <c r="H268" s="219">
        <v>6.0679999999999996</v>
      </c>
      <c r="I268" s="220"/>
      <c r="J268" s="215"/>
      <c r="K268" s="215"/>
      <c r="L268" s="221"/>
      <c r="M268" s="222"/>
      <c r="N268" s="223"/>
      <c r="O268" s="223"/>
      <c r="P268" s="223"/>
      <c r="Q268" s="223"/>
      <c r="R268" s="223"/>
      <c r="S268" s="223"/>
      <c r="T268" s="224"/>
      <c r="AT268" s="225" t="s">
        <v>163</v>
      </c>
      <c r="AU268" s="225" t="s">
        <v>77</v>
      </c>
      <c r="AV268" s="12" t="s">
        <v>77</v>
      </c>
      <c r="AW268" s="12" t="s">
        <v>32</v>
      </c>
      <c r="AX268" s="12" t="s">
        <v>68</v>
      </c>
      <c r="AY268" s="225" t="s">
        <v>146</v>
      </c>
    </row>
    <row r="269" spans="2:65" s="14" customFormat="1" ht="12">
      <c r="B269" s="246"/>
      <c r="C269" s="247"/>
      <c r="D269" s="216" t="s">
        <v>163</v>
      </c>
      <c r="E269" s="248" t="s">
        <v>21</v>
      </c>
      <c r="F269" s="249" t="s">
        <v>205</v>
      </c>
      <c r="G269" s="247"/>
      <c r="H269" s="250">
        <v>73.460999999999999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AT269" s="256" t="s">
        <v>163</v>
      </c>
      <c r="AU269" s="256" t="s">
        <v>77</v>
      </c>
      <c r="AV269" s="14" t="s">
        <v>151</v>
      </c>
      <c r="AW269" s="14" t="s">
        <v>32</v>
      </c>
      <c r="AX269" s="14" t="s">
        <v>75</v>
      </c>
      <c r="AY269" s="256" t="s">
        <v>146</v>
      </c>
    </row>
    <row r="270" spans="2:65" s="1" customFormat="1" ht="22.8" customHeight="1">
      <c r="B270" s="40"/>
      <c r="C270" s="226" t="s">
        <v>514</v>
      </c>
      <c r="D270" s="226" t="s">
        <v>165</v>
      </c>
      <c r="E270" s="227" t="s">
        <v>515</v>
      </c>
      <c r="F270" s="228" t="s">
        <v>516</v>
      </c>
      <c r="G270" s="229" t="s">
        <v>174</v>
      </c>
      <c r="H270" s="230">
        <v>80.807000000000002</v>
      </c>
      <c r="I270" s="231"/>
      <c r="J270" s="232">
        <f>ROUND(I270*H270,2)</f>
        <v>0</v>
      </c>
      <c r="K270" s="228" t="s">
        <v>161</v>
      </c>
      <c r="L270" s="233"/>
      <c r="M270" s="234" t="s">
        <v>21</v>
      </c>
      <c r="N270" s="235" t="s">
        <v>39</v>
      </c>
      <c r="O270" s="41"/>
      <c r="P270" s="211">
        <f>O270*H270</f>
        <v>0</v>
      </c>
      <c r="Q270" s="211">
        <v>1.29E-2</v>
      </c>
      <c r="R270" s="211">
        <f>Q270*H270</f>
        <v>1.0424103</v>
      </c>
      <c r="S270" s="211">
        <v>0</v>
      </c>
      <c r="T270" s="212">
        <f>S270*H270</f>
        <v>0</v>
      </c>
      <c r="AR270" s="24" t="s">
        <v>319</v>
      </c>
      <c r="AT270" s="24" t="s">
        <v>165</v>
      </c>
      <c r="AU270" s="24" t="s">
        <v>77</v>
      </c>
      <c r="AY270" s="24" t="s">
        <v>146</v>
      </c>
      <c r="BE270" s="213">
        <f>IF(N270="základní",J270,0)</f>
        <v>0</v>
      </c>
      <c r="BF270" s="213">
        <f>IF(N270="snížená",J270,0)</f>
        <v>0</v>
      </c>
      <c r="BG270" s="213">
        <f>IF(N270="zákl. přenesená",J270,0)</f>
        <v>0</v>
      </c>
      <c r="BH270" s="213">
        <f>IF(N270="sníž. přenesená",J270,0)</f>
        <v>0</v>
      </c>
      <c r="BI270" s="213">
        <f>IF(N270="nulová",J270,0)</f>
        <v>0</v>
      </c>
      <c r="BJ270" s="24" t="s">
        <v>75</v>
      </c>
      <c r="BK270" s="213">
        <f>ROUND(I270*H270,2)</f>
        <v>0</v>
      </c>
      <c r="BL270" s="24" t="s">
        <v>237</v>
      </c>
      <c r="BM270" s="24" t="s">
        <v>517</v>
      </c>
    </row>
    <row r="271" spans="2:65" s="12" customFormat="1" ht="12">
      <c r="B271" s="214"/>
      <c r="C271" s="215"/>
      <c r="D271" s="216" t="s">
        <v>163</v>
      </c>
      <c r="E271" s="217" t="s">
        <v>21</v>
      </c>
      <c r="F271" s="218" t="s">
        <v>518</v>
      </c>
      <c r="G271" s="215"/>
      <c r="H271" s="219">
        <v>80.807000000000002</v>
      </c>
      <c r="I271" s="220"/>
      <c r="J271" s="215"/>
      <c r="K271" s="215"/>
      <c r="L271" s="221"/>
      <c r="M271" s="222"/>
      <c r="N271" s="223"/>
      <c r="O271" s="223"/>
      <c r="P271" s="223"/>
      <c r="Q271" s="223"/>
      <c r="R271" s="223"/>
      <c r="S271" s="223"/>
      <c r="T271" s="224"/>
      <c r="AT271" s="225" t="s">
        <v>163</v>
      </c>
      <c r="AU271" s="225" t="s">
        <v>77</v>
      </c>
      <c r="AV271" s="12" t="s">
        <v>77</v>
      </c>
      <c r="AW271" s="12" t="s">
        <v>32</v>
      </c>
      <c r="AX271" s="12" t="s">
        <v>75</v>
      </c>
      <c r="AY271" s="225" t="s">
        <v>146</v>
      </c>
    </row>
    <row r="272" spans="2:65" s="1" customFormat="1" ht="22.8" customHeight="1">
      <c r="B272" s="40"/>
      <c r="C272" s="202" t="s">
        <v>519</v>
      </c>
      <c r="D272" s="202" t="s">
        <v>148</v>
      </c>
      <c r="E272" s="203" t="s">
        <v>520</v>
      </c>
      <c r="F272" s="204" t="s">
        <v>521</v>
      </c>
      <c r="G272" s="205" t="s">
        <v>180</v>
      </c>
      <c r="H272" s="206">
        <v>7.27</v>
      </c>
      <c r="I272" s="207"/>
      <c r="J272" s="208">
        <f>ROUND(I272*H272,2)</f>
        <v>0</v>
      </c>
      <c r="K272" s="204" t="s">
        <v>161</v>
      </c>
      <c r="L272" s="60"/>
      <c r="M272" s="209" t="s">
        <v>21</v>
      </c>
      <c r="N272" s="210" t="s">
        <v>39</v>
      </c>
      <c r="O272" s="41"/>
      <c r="P272" s="211">
        <f>O272*H272</f>
        <v>0</v>
      </c>
      <c r="Q272" s="211">
        <v>3.1E-4</v>
      </c>
      <c r="R272" s="211">
        <f>Q272*H272</f>
        <v>2.2537E-3</v>
      </c>
      <c r="S272" s="211">
        <v>0</v>
      </c>
      <c r="T272" s="212">
        <f>S272*H272</f>
        <v>0</v>
      </c>
      <c r="AR272" s="24" t="s">
        <v>237</v>
      </c>
      <c r="AT272" s="24" t="s">
        <v>148</v>
      </c>
      <c r="AU272" s="24" t="s">
        <v>77</v>
      </c>
      <c r="AY272" s="24" t="s">
        <v>146</v>
      </c>
      <c r="BE272" s="213">
        <f>IF(N272="základní",J272,0)</f>
        <v>0</v>
      </c>
      <c r="BF272" s="213">
        <f>IF(N272="snížená",J272,0)</f>
        <v>0</v>
      </c>
      <c r="BG272" s="213">
        <f>IF(N272="zákl. přenesená",J272,0)</f>
        <v>0</v>
      </c>
      <c r="BH272" s="213">
        <f>IF(N272="sníž. přenesená",J272,0)</f>
        <v>0</v>
      </c>
      <c r="BI272" s="213">
        <f>IF(N272="nulová",J272,0)</f>
        <v>0</v>
      </c>
      <c r="BJ272" s="24" t="s">
        <v>75</v>
      </c>
      <c r="BK272" s="213">
        <f>ROUND(I272*H272,2)</f>
        <v>0</v>
      </c>
      <c r="BL272" s="24" t="s">
        <v>237</v>
      </c>
      <c r="BM272" s="24" t="s">
        <v>522</v>
      </c>
    </row>
    <row r="273" spans="2:65" s="12" customFormat="1" ht="12">
      <c r="B273" s="214"/>
      <c r="C273" s="215"/>
      <c r="D273" s="216" t="s">
        <v>163</v>
      </c>
      <c r="E273" s="217" t="s">
        <v>21</v>
      </c>
      <c r="F273" s="218" t="s">
        <v>523</v>
      </c>
      <c r="G273" s="215"/>
      <c r="H273" s="219">
        <v>7.27</v>
      </c>
      <c r="I273" s="220"/>
      <c r="J273" s="215"/>
      <c r="K273" s="215"/>
      <c r="L273" s="221"/>
      <c r="M273" s="222"/>
      <c r="N273" s="223"/>
      <c r="O273" s="223"/>
      <c r="P273" s="223"/>
      <c r="Q273" s="223"/>
      <c r="R273" s="223"/>
      <c r="S273" s="223"/>
      <c r="T273" s="224"/>
      <c r="AT273" s="225" t="s">
        <v>163</v>
      </c>
      <c r="AU273" s="225" t="s">
        <v>77</v>
      </c>
      <c r="AV273" s="12" t="s">
        <v>77</v>
      </c>
      <c r="AW273" s="12" t="s">
        <v>32</v>
      </c>
      <c r="AX273" s="12" t="s">
        <v>75</v>
      </c>
      <c r="AY273" s="225" t="s">
        <v>146</v>
      </c>
    </row>
    <row r="274" spans="2:65" s="1" customFormat="1" ht="34.200000000000003" customHeight="1">
      <c r="B274" s="40"/>
      <c r="C274" s="202" t="s">
        <v>524</v>
      </c>
      <c r="D274" s="202" t="s">
        <v>148</v>
      </c>
      <c r="E274" s="203" t="s">
        <v>525</v>
      </c>
      <c r="F274" s="204" t="s">
        <v>526</v>
      </c>
      <c r="G274" s="205" t="s">
        <v>160</v>
      </c>
      <c r="H274" s="206">
        <v>1.2649999999999999</v>
      </c>
      <c r="I274" s="207"/>
      <c r="J274" s="208">
        <f>ROUND(I274*H274,2)</f>
        <v>0</v>
      </c>
      <c r="K274" s="204" t="s">
        <v>161</v>
      </c>
      <c r="L274" s="60"/>
      <c r="M274" s="209" t="s">
        <v>21</v>
      </c>
      <c r="N274" s="210" t="s">
        <v>39</v>
      </c>
      <c r="O274" s="41"/>
      <c r="P274" s="211">
        <f>O274*H274</f>
        <v>0</v>
      </c>
      <c r="Q274" s="211">
        <v>0</v>
      </c>
      <c r="R274" s="211">
        <f>Q274*H274</f>
        <v>0</v>
      </c>
      <c r="S274" s="211">
        <v>0</v>
      </c>
      <c r="T274" s="212">
        <f>S274*H274</f>
        <v>0</v>
      </c>
      <c r="AR274" s="24" t="s">
        <v>237</v>
      </c>
      <c r="AT274" s="24" t="s">
        <v>148</v>
      </c>
      <c r="AU274" s="24" t="s">
        <v>77</v>
      </c>
      <c r="AY274" s="24" t="s">
        <v>146</v>
      </c>
      <c r="BE274" s="213">
        <f>IF(N274="základní",J274,0)</f>
        <v>0</v>
      </c>
      <c r="BF274" s="213">
        <f>IF(N274="snížená",J274,0)</f>
        <v>0</v>
      </c>
      <c r="BG274" s="213">
        <f>IF(N274="zákl. přenesená",J274,0)</f>
        <v>0</v>
      </c>
      <c r="BH274" s="213">
        <f>IF(N274="sníž. přenesená",J274,0)</f>
        <v>0</v>
      </c>
      <c r="BI274" s="213">
        <f>IF(N274="nulová",J274,0)</f>
        <v>0</v>
      </c>
      <c r="BJ274" s="24" t="s">
        <v>75</v>
      </c>
      <c r="BK274" s="213">
        <f>ROUND(I274*H274,2)</f>
        <v>0</v>
      </c>
      <c r="BL274" s="24" t="s">
        <v>237</v>
      </c>
      <c r="BM274" s="24" t="s">
        <v>527</v>
      </c>
    </row>
    <row r="275" spans="2:65" s="11" customFormat="1" ht="29.85" customHeight="1">
      <c r="B275" s="186"/>
      <c r="C275" s="187"/>
      <c r="D275" s="188" t="s">
        <v>67</v>
      </c>
      <c r="E275" s="200" t="s">
        <v>528</v>
      </c>
      <c r="F275" s="200" t="s">
        <v>529</v>
      </c>
      <c r="G275" s="187"/>
      <c r="H275" s="187"/>
      <c r="I275" s="190"/>
      <c r="J275" s="201">
        <f>BK275</f>
        <v>0</v>
      </c>
      <c r="K275" s="187"/>
      <c r="L275" s="192"/>
      <c r="M275" s="193"/>
      <c r="N275" s="194"/>
      <c r="O275" s="194"/>
      <c r="P275" s="195">
        <f>SUM(P276:P288)</f>
        <v>0</v>
      </c>
      <c r="Q275" s="194"/>
      <c r="R275" s="195">
        <f>SUM(R276:R288)</f>
        <v>1.3538879999999998E-2</v>
      </c>
      <c r="S275" s="194"/>
      <c r="T275" s="196">
        <f>SUM(T276:T288)</f>
        <v>0</v>
      </c>
      <c r="AR275" s="197" t="s">
        <v>77</v>
      </c>
      <c r="AT275" s="198" t="s">
        <v>67</v>
      </c>
      <c r="AU275" s="198" t="s">
        <v>75</v>
      </c>
      <c r="AY275" s="197" t="s">
        <v>146</v>
      </c>
      <c r="BK275" s="199">
        <f>SUM(BK276:BK288)</f>
        <v>0</v>
      </c>
    </row>
    <row r="276" spans="2:65" s="1" customFormat="1" ht="22.8" customHeight="1">
      <c r="B276" s="40"/>
      <c r="C276" s="202" t="s">
        <v>530</v>
      </c>
      <c r="D276" s="202" t="s">
        <v>148</v>
      </c>
      <c r="E276" s="203" t="s">
        <v>531</v>
      </c>
      <c r="F276" s="204" t="s">
        <v>532</v>
      </c>
      <c r="G276" s="205" t="s">
        <v>174</v>
      </c>
      <c r="H276" s="206">
        <v>9.7279999999999998</v>
      </c>
      <c r="I276" s="207"/>
      <c r="J276" s="208">
        <f>ROUND(I276*H276,2)</f>
        <v>0</v>
      </c>
      <c r="K276" s="204" t="s">
        <v>161</v>
      </c>
      <c r="L276" s="60"/>
      <c r="M276" s="209" t="s">
        <v>21</v>
      </c>
      <c r="N276" s="210" t="s">
        <v>39</v>
      </c>
      <c r="O276" s="41"/>
      <c r="P276" s="211">
        <f>O276*H276</f>
        <v>0</v>
      </c>
      <c r="Q276" s="211">
        <v>9.0000000000000006E-5</v>
      </c>
      <c r="R276" s="211">
        <f>Q276*H276</f>
        <v>8.7552000000000007E-4</v>
      </c>
      <c r="S276" s="211">
        <v>0</v>
      </c>
      <c r="T276" s="212">
        <f>S276*H276</f>
        <v>0</v>
      </c>
      <c r="AR276" s="24" t="s">
        <v>237</v>
      </c>
      <c r="AT276" s="24" t="s">
        <v>148</v>
      </c>
      <c r="AU276" s="24" t="s">
        <v>77</v>
      </c>
      <c r="AY276" s="24" t="s">
        <v>146</v>
      </c>
      <c r="BE276" s="213">
        <f>IF(N276="základní",J276,0)</f>
        <v>0</v>
      </c>
      <c r="BF276" s="213">
        <f>IF(N276="snížená",J276,0)</f>
        <v>0</v>
      </c>
      <c r="BG276" s="213">
        <f>IF(N276="zákl. přenesená",J276,0)</f>
        <v>0</v>
      </c>
      <c r="BH276" s="213">
        <f>IF(N276="sníž. přenesená",J276,0)</f>
        <v>0</v>
      </c>
      <c r="BI276" s="213">
        <f>IF(N276="nulová",J276,0)</f>
        <v>0</v>
      </c>
      <c r="BJ276" s="24" t="s">
        <v>75</v>
      </c>
      <c r="BK276" s="213">
        <f>ROUND(I276*H276,2)</f>
        <v>0</v>
      </c>
      <c r="BL276" s="24" t="s">
        <v>237</v>
      </c>
      <c r="BM276" s="24" t="s">
        <v>533</v>
      </c>
    </row>
    <row r="277" spans="2:65" s="12" customFormat="1" ht="12">
      <c r="B277" s="214"/>
      <c r="C277" s="215"/>
      <c r="D277" s="216" t="s">
        <v>163</v>
      </c>
      <c r="E277" s="217" t="s">
        <v>21</v>
      </c>
      <c r="F277" s="218" t="s">
        <v>534</v>
      </c>
      <c r="G277" s="215"/>
      <c r="H277" s="219">
        <v>9.7279999999999998</v>
      </c>
      <c r="I277" s="220"/>
      <c r="J277" s="215"/>
      <c r="K277" s="215"/>
      <c r="L277" s="221"/>
      <c r="M277" s="222"/>
      <c r="N277" s="223"/>
      <c r="O277" s="223"/>
      <c r="P277" s="223"/>
      <c r="Q277" s="223"/>
      <c r="R277" s="223"/>
      <c r="S277" s="223"/>
      <c r="T277" s="224"/>
      <c r="AT277" s="225" t="s">
        <v>163</v>
      </c>
      <c r="AU277" s="225" t="s">
        <v>77</v>
      </c>
      <c r="AV277" s="12" t="s">
        <v>77</v>
      </c>
      <c r="AW277" s="12" t="s">
        <v>32</v>
      </c>
      <c r="AX277" s="12" t="s">
        <v>75</v>
      </c>
      <c r="AY277" s="225" t="s">
        <v>146</v>
      </c>
    </row>
    <row r="278" spans="2:65" s="1" customFormat="1" ht="22.8" customHeight="1">
      <c r="B278" s="40"/>
      <c r="C278" s="202" t="s">
        <v>535</v>
      </c>
      <c r="D278" s="202" t="s">
        <v>148</v>
      </c>
      <c r="E278" s="203" t="s">
        <v>536</v>
      </c>
      <c r="F278" s="204" t="s">
        <v>537</v>
      </c>
      <c r="G278" s="205" t="s">
        <v>174</v>
      </c>
      <c r="H278" s="206">
        <v>9.7279999999999998</v>
      </c>
      <c r="I278" s="207"/>
      <c r="J278" s="208">
        <f t="shared" ref="J278:J288" si="0">ROUND(I278*H278,2)</f>
        <v>0</v>
      </c>
      <c r="K278" s="204" t="s">
        <v>161</v>
      </c>
      <c r="L278" s="60"/>
      <c r="M278" s="209" t="s">
        <v>21</v>
      </c>
      <c r="N278" s="210" t="s">
        <v>39</v>
      </c>
      <c r="O278" s="41"/>
      <c r="P278" s="211">
        <f t="shared" ref="P278:P288" si="1">O278*H278</f>
        <v>0</v>
      </c>
      <c r="Q278" s="211">
        <v>2.3000000000000001E-4</v>
      </c>
      <c r="R278" s="211">
        <f t="shared" ref="R278:R288" si="2">Q278*H278</f>
        <v>2.2374399999999998E-3</v>
      </c>
      <c r="S278" s="211">
        <v>0</v>
      </c>
      <c r="T278" s="212">
        <f t="shared" ref="T278:T288" si="3">S278*H278</f>
        <v>0</v>
      </c>
      <c r="AR278" s="24" t="s">
        <v>237</v>
      </c>
      <c r="AT278" s="24" t="s">
        <v>148</v>
      </c>
      <c r="AU278" s="24" t="s">
        <v>77</v>
      </c>
      <c r="AY278" s="24" t="s">
        <v>146</v>
      </c>
      <c r="BE278" s="213">
        <f t="shared" ref="BE278:BE288" si="4">IF(N278="základní",J278,0)</f>
        <v>0</v>
      </c>
      <c r="BF278" s="213">
        <f t="shared" ref="BF278:BF288" si="5">IF(N278="snížená",J278,0)</f>
        <v>0</v>
      </c>
      <c r="BG278" s="213">
        <f t="shared" ref="BG278:BG288" si="6">IF(N278="zákl. přenesená",J278,0)</f>
        <v>0</v>
      </c>
      <c r="BH278" s="213">
        <f t="shared" ref="BH278:BH288" si="7">IF(N278="sníž. přenesená",J278,0)</f>
        <v>0</v>
      </c>
      <c r="BI278" s="213">
        <f t="shared" ref="BI278:BI288" si="8">IF(N278="nulová",J278,0)</f>
        <v>0</v>
      </c>
      <c r="BJ278" s="24" t="s">
        <v>75</v>
      </c>
      <c r="BK278" s="213">
        <f t="shared" ref="BK278:BK288" si="9">ROUND(I278*H278,2)</f>
        <v>0</v>
      </c>
      <c r="BL278" s="24" t="s">
        <v>237</v>
      </c>
      <c r="BM278" s="24" t="s">
        <v>538</v>
      </c>
    </row>
    <row r="279" spans="2:65" s="1" customFormat="1" ht="22.8" customHeight="1">
      <c r="B279" s="40"/>
      <c r="C279" s="202" t="s">
        <v>539</v>
      </c>
      <c r="D279" s="202" t="s">
        <v>148</v>
      </c>
      <c r="E279" s="203" t="s">
        <v>540</v>
      </c>
      <c r="F279" s="204" t="s">
        <v>541</v>
      </c>
      <c r="G279" s="205" t="s">
        <v>174</v>
      </c>
      <c r="H279" s="206">
        <v>9.7279999999999998</v>
      </c>
      <c r="I279" s="207"/>
      <c r="J279" s="208">
        <f t="shared" si="0"/>
        <v>0</v>
      </c>
      <c r="K279" s="204" t="s">
        <v>161</v>
      </c>
      <c r="L279" s="60"/>
      <c r="M279" s="209" t="s">
        <v>21</v>
      </c>
      <c r="N279" s="210" t="s">
        <v>39</v>
      </c>
      <c r="O279" s="41"/>
      <c r="P279" s="211">
        <f t="shared" si="1"/>
        <v>0</v>
      </c>
      <c r="Q279" s="211">
        <v>0</v>
      </c>
      <c r="R279" s="211">
        <f t="shared" si="2"/>
        <v>0</v>
      </c>
      <c r="S279" s="211">
        <v>0</v>
      </c>
      <c r="T279" s="212">
        <f t="shared" si="3"/>
        <v>0</v>
      </c>
      <c r="AR279" s="24" t="s">
        <v>237</v>
      </c>
      <c r="AT279" s="24" t="s">
        <v>148</v>
      </c>
      <c r="AU279" s="24" t="s">
        <v>77</v>
      </c>
      <c r="AY279" s="24" t="s">
        <v>146</v>
      </c>
      <c r="BE279" s="213">
        <f t="shared" si="4"/>
        <v>0</v>
      </c>
      <c r="BF279" s="213">
        <f t="shared" si="5"/>
        <v>0</v>
      </c>
      <c r="BG279" s="213">
        <f t="shared" si="6"/>
        <v>0</v>
      </c>
      <c r="BH279" s="213">
        <f t="shared" si="7"/>
        <v>0</v>
      </c>
      <c r="BI279" s="213">
        <f t="shared" si="8"/>
        <v>0</v>
      </c>
      <c r="BJ279" s="24" t="s">
        <v>75</v>
      </c>
      <c r="BK279" s="213">
        <f t="shared" si="9"/>
        <v>0</v>
      </c>
      <c r="BL279" s="24" t="s">
        <v>237</v>
      </c>
      <c r="BM279" s="24" t="s">
        <v>542</v>
      </c>
    </row>
    <row r="280" spans="2:65" s="1" customFormat="1" ht="34.200000000000003" customHeight="1">
      <c r="B280" s="40"/>
      <c r="C280" s="202" t="s">
        <v>543</v>
      </c>
      <c r="D280" s="202" t="s">
        <v>148</v>
      </c>
      <c r="E280" s="203" t="s">
        <v>544</v>
      </c>
      <c r="F280" s="204" t="s">
        <v>545</v>
      </c>
      <c r="G280" s="205" t="s">
        <v>180</v>
      </c>
      <c r="H280" s="206">
        <v>30</v>
      </c>
      <c r="I280" s="207"/>
      <c r="J280" s="208">
        <f t="shared" si="0"/>
        <v>0</v>
      </c>
      <c r="K280" s="204" t="s">
        <v>161</v>
      </c>
      <c r="L280" s="60"/>
      <c r="M280" s="209" t="s">
        <v>21</v>
      </c>
      <c r="N280" s="210" t="s">
        <v>39</v>
      </c>
      <c r="O280" s="41"/>
      <c r="P280" s="211">
        <f t="shared" si="1"/>
        <v>0</v>
      </c>
      <c r="Q280" s="211">
        <v>1.0000000000000001E-5</v>
      </c>
      <c r="R280" s="211">
        <f t="shared" si="2"/>
        <v>3.0000000000000003E-4</v>
      </c>
      <c r="S280" s="211">
        <v>0</v>
      </c>
      <c r="T280" s="212">
        <f t="shared" si="3"/>
        <v>0</v>
      </c>
      <c r="AR280" s="24" t="s">
        <v>237</v>
      </c>
      <c r="AT280" s="24" t="s">
        <v>148</v>
      </c>
      <c r="AU280" s="24" t="s">
        <v>77</v>
      </c>
      <c r="AY280" s="24" t="s">
        <v>146</v>
      </c>
      <c r="BE280" s="213">
        <f t="shared" si="4"/>
        <v>0</v>
      </c>
      <c r="BF280" s="213">
        <f t="shared" si="5"/>
        <v>0</v>
      </c>
      <c r="BG280" s="213">
        <f t="shared" si="6"/>
        <v>0</v>
      </c>
      <c r="BH280" s="213">
        <f t="shared" si="7"/>
        <v>0</v>
      </c>
      <c r="BI280" s="213">
        <f t="shared" si="8"/>
        <v>0</v>
      </c>
      <c r="BJ280" s="24" t="s">
        <v>75</v>
      </c>
      <c r="BK280" s="213">
        <f t="shared" si="9"/>
        <v>0</v>
      </c>
      <c r="BL280" s="24" t="s">
        <v>237</v>
      </c>
      <c r="BM280" s="24" t="s">
        <v>546</v>
      </c>
    </row>
    <row r="281" spans="2:65" s="1" customFormat="1" ht="34.200000000000003" customHeight="1">
      <c r="B281" s="40"/>
      <c r="C281" s="202" t="s">
        <v>547</v>
      </c>
      <c r="D281" s="202" t="s">
        <v>148</v>
      </c>
      <c r="E281" s="203" t="s">
        <v>548</v>
      </c>
      <c r="F281" s="204" t="s">
        <v>549</v>
      </c>
      <c r="G281" s="205" t="s">
        <v>180</v>
      </c>
      <c r="H281" s="206">
        <v>30</v>
      </c>
      <c r="I281" s="207"/>
      <c r="J281" s="208">
        <f t="shared" si="0"/>
        <v>0</v>
      </c>
      <c r="K281" s="204" t="s">
        <v>161</v>
      </c>
      <c r="L281" s="60"/>
      <c r="M281" s="209" t="s">
        <v>21</v>
      </c>
      <c r="N281" s="210" t="s">
        <v>39</v>
      </c>
      <c r="O281" s="41"/>
      <c r="P281" s="211">
        <f t="shared" si="1"/>
        <v>0</v>
      </c>
      <c r="Q281" s="211">
        <v>2.0000000000000002E-5</v>
      </c>
      <c r="R281" s="211">
        <f t="shared" si="2"/>
        <v>6.0000000000000006E-4</v>
      </c>
      <c r="S281" s="211">
        <v>0</v>
      </c>
      <c r="T281" s="212">
        <f t="shared" si="3"/>
        <v>0</v>
      </c>
      <c r="AR281" s="24" t="s">
        <v>237</v>
      </c>
      <c r="AT281" s="24" t="s">
        <v>148</v>
      </c>
      <c r="AU281" s="24" t="s">
        <v>77</v>
      </c>
      <c r="AY281" s="24" t="s">
        <v>146</v>
      </c>
      <c r="BE281" s="213">
        <f t="shared" si="4"/>
        <v>0</v>
      </c>
      <c r="BF281" s="213">
        <f t="shared" si="5"/>
        <v>0</v>
      </c>
      <c r="BG281" s="213">
        <f t="shared" si="6"/>
        <v>0</v>
      </c>
      <c r="BH281" s="213">
        <f t="shared" si="7"/>
        <v>0</v>
      </c>
      <c r="BI281" s="213">
        <f t="shared" si="8"/>
        <v>0</v>
      </c>
      <c r="BJ281" s="24" t="s">
        <v>75</v>
      </c>
      <c r="BK281" s="213">
        <f t="shared" si="9"/>
        <v>0</v>
      </c>
      <c r="BL281" s="24" t="s">
        <v>237</v>
      </c>
      <c r="BM281" s="24" t="s">
        <v>550</v>
      </c>
    </row>
    <row r="282" spans="2:65" s="1" customFormat="1" ht="22.8" customHeight="1">
      <c r="B282" s="40"/>
      <c r="C282" s="202" t="s">
        <v>551</v>
      </c>
      <c r="D282" s="202" t="s">
        <v>148</v>
      </c>
      <c r="E282" s="203" t="s">
        <v>552</v>
      </c>
      <c r="F282" s="204" t="s">
        <v>553</v>
      </c>
      <c r="G282" s="205" t="s">
        <v>174</v>
      </c>
      <c r="H282" s="206">
        <v>9.7279999999999998</v>
      </c>
      <c r="I282" s="207"/>
      <c r="J282" s="208">
        <f t="shared" si="0"/>
        <v>0</v>
      </c>
      <c r="K282" s="204" t="s">
        <v>161</v>
      </c>
      <c r="L282" s="60"/>
      <c r="M282" s="209" t="s">
        <v>21</v>
      </c>
      <c r="N282" s="210" t="s">
        <v>39</v>
      </c>
      <c r="O282" s="41"/>
      <c r="P282" s="211">
        <f t="shared" si="1"/>
        <v>0</v>
      </c>
      <c r="Q282" s="211">
        <v>1.7000000000000001E-4</v>
      </c>
      <c r="R282" s="211">
        <f t="shared" si="2"/>
        <v>1.65376E-3</v>
      </c>
      <c r="S282" s="211">
        <v>0</v>
      </c>
      <c r="T282" s="212">
        <f t="shared" si="3"/>
        <v>0</v>
      </c>
      <c r="AR282" s="24" t="s">
        <v>237</v>
      </c>
      <c r="AT282" s="24" t="s">
        <v>148</v>
      </c>
      <c r="AU282" s="24" t="s">
        <v>77</v>
      </c>
      <c r="AY282" s="24" t="s">
        <v>146</v>
      </c>
      <c r="BE282" s="213">
        <f t="shared" si="4"/>
        <v>0</v>
      </c>
      <c r="BF282" s="213">
        <f t="shared" si="5"/>
        <v>0</v>
      </c>
      <c r="BG282" s="213">
        <f t="shared" si="6"/>
        <v>0</v>
      </c>
      <c r="BH282" s="213">
        <f t="shared" si="7"/>
        <v>0</v>
      </c>
      <c r="BI282" s="213">
        <f t="shared" si="8"/>
        <v>0</v>
      </c>
      <c r="BJ282" s="24" t="s">
        <v>75</v>
      </c>
      <c r="BK282" s="213">
        <f t="shared" si="9"/>
        <v>0</v>
      </c>
      <c r="BL282" s="24" t="s">
        <v>237</v>
      </c>
      <c r="BM282" s="24" t="s">
        <v>554</v>
      </c>
    </row>
    <row r="283" spans="2:65" s="1" customFormat="1" ht="22.8" customHeight="1">
      <c r="B283" s="40"/>
      <c r="C283" s="202" t="s">
        <v>555</v>
      </c>
      <c r="D283" s="202" t="s">
        <v>148</v>
      </c>
      <c r="E283" s="203" t="s">
        <v>556</v>
      </c>
      <c r="F283" s="204" t="s">
        <v>557</v>
      </c>
      <c r="G283" s="205" t="s">
        <v>180</v>
      </c>
      <c r="H283" s="206">
        <v>30</v>
      </c>
      <c r="I283" s="207"/>
      <c r="J283" s="208">
        <f t="shared" si="0"/>
        <v>0</v>
      </c>
      <c r="K283" s="204" t="s">
        <v>161</v>
      </c>
      <c r="L283" s="60"/>
      <c r="M283" s="209" t="s">
        <v>21</v>
      </c>
      <c r="N283" s="210" t="s">
        <v>39</v>
      </c>
      <c r="O283" s="41"/>
      <c r="P283" s="211">
        <f t="shared" si="1"/>
        <v>0</v>
      </c>
      <c r="Q283" s="211">
        <v>2.0000000000000002E-5</v>
      </c>
      <c r="R283" s="211">
        <f t="shared" si="2"/>
        <v>6.0000000000000006E-4</v>
      </c>
      <c r="S283" s="211">
        <v>0</v>
      </c>
      <c r="T283" s="212">
        <f t="shared" si="3"/>
        <v>0</v>
      </c>
      <c r="AR283" s="24" t="s">
        <v>237</v>
      </c>
      <c r="AT283" s="24" t="s">
        <v>148</v>
      </c>
      <c r="AU283" s="24" t="s">
        <v>77</v>
      </c>
      <c r="AY283" s="24" t="s">
        <v>146</v>
      </c>
      <c r="BE283" s="213">
        <f t="shared" si="4"/>
        <v>0</v>
      </c>
      <c r="BF283" s="213">
        <f t="shared" si="5"/>
        <v>0</v>
      </c>
      <c r="BG283" s="213">
        <f t="shared" si="6"/>
        <v>0</v>
      </c>
      <c r="BH283" s="213">
        <f t="shared" si="7"/>
        <v>0</v>
      </c>
      <c r="BI283" s="213">
        <f t="shared" si="8"/>
        <v>0</v>
      </c>
      <c r="BJ283" s="24" t="s">
        <v>75</v>
      </c>
      <c r="BK283" s="213">
        <f t="shared" si="9"/>
        <v>0</v>
      </c>
      <c r="BL283" s="24" t="s">
        <v>237</v>
      </c>
      <c r="BM283" s="24" t="s">
        <v>558</v>
      </c>
    </row>
    <row r="284" spans="2:65" s="1" customFormat="1" ht="22.8" customHeight="1">
      <c r="B284" s="40"/>
      <c r="C284" s="202" t="s">
        <v>559</v>
      </c>
      <c r="D284" s="202" t="s">
        <v>148</v>
      </c>
      <c r="E284" s="203" t="s">
        <v>560</v>
      </c>
      <c r="F284" s="204" t="s">
        <v>561</v>
      </c>
      <c r="G284" s="205" t="s">
        <v>180</v>
      </c>
      <c r="H284" s="206">
        <v>30</v>
      </c>
      <c r="I284" s="207"/>
      <c r="J284" s="208">
        <f t="shared" si="0"/>
        <v>0</v>
      </c>
      <c r="K284" s="204" t="s">
        <v>161</v>
      </c>
      <c r="L284" s="60"/>
      <c r="M284" s="209" t="s">
        <v>21</v>
      </c>
      <c r="N284" s="210" t="s">
        <v>39</v>
      </c>
      <c r="O284" s="41"/>
      <c r="P284" s="211">
        <f t="shared" si="1"/>
        <v>0</v>
      </c>
      <c r="Q284" s="211">
        <v>6.0000000000000002E-5</v>
      </c>
      <c r="R284" s="211">
        <f t="shared" si="2"/>
        <v>1.8E-3</v>
      </c>
      <c r="S284" s="211">
        <v>0</v>
      </c>
      <c r="T284" s="212">
        <f t="shared" si="3"/>
        <v>0</v>
      </c>
      <c r="AR284" s="24" t="s">
        <v>237</v>
      </c>
      <c r="AT284" s="24" t="s">
        <v>148</v>
      </c>
      <c r="AU284" s="24" t="s">
        <v>77</v>
      </c>
      <c r="AY284" s="24" t="s">
        <v>146</v>
      </c>
      <c r="BE284" s="213">
        <f t="shared" si="4"/>
        <v>0</v>
      </c>
      <c r="BF284" s="213">
        <f t="shared" si="5"/>
        <v>0</v>
      </c>
      <c r="BG284" s="213">
        <f t="shared" si="6"/>
        <v>0</v>
      </c>
      <c r="BH284" s="213">
        <f t="shared" si="7"/>
        <v>0</v>
      </c>
      <c r="BI284" s="213">
        <f t="shared" si="8"/>
        <v>0</v>
      </c>
      <c r="BJ284" s="24" t="s">
        <v>75</v>
      </c>
      <c r="BK284" s="213">
        <f t="shared" si="9"/>
        <v>0</v>
      </c>
      <c r="BL284" s="24" t="s">
        <v>237</v>
      </c>
      <c r="BM284" s="24" t="s">
        <v>562</v>
      </c>
    </row>
    <row r="285" spans="2:65" s="1" customFormat="1" ht="22.8" customHeight="1">
      <c r="B285" s="40"/>
      <c r="C285" s="202" t="s">
        <v>563</v>
      </c>
      <c r="D285" s="202" t="s">
        <v>148</v>
      </c>
      <c r="E285" s="203" t="s">
        <v>564</v>
      </c>
      <c r="F285" s="204" t="s">
        <v>565</v>
      </c>
      <c r="G285" s="205" t="s">
        <v>174</v>
      </c>
      <c r="H285" s="206">
        <v>9.7279999999999998</v>
      </c>
      <c r="I285" s="207"/>
      <c r="J285" s="208">
        <f t="shared" si="0"/>
        <v>0</v>
      </c>
      <c r="K285" s="204" t="s">
        <v>161</v>
      </c>
      <c r="L285" s="60"/>
      <c r="M285" s="209" t="s">
        <v>21</v>
      </c>
      <c r="N285" s="210" t="s">
        <v>39</v>
      </c>
      <c r="O285" s="41"/>
      <c r="P285" s="211">
        <f t="shared" si="1"/>
        <v>0</v>
      </c>
      <c r="Q285" s="211">
        <v>4.2999999999999999E-4</v>
      </c>
      <c r="R285" s="211">
        <f t="shared" si="2"/>
        <v>4.1830399999999998E-3</v>
      </c>
      <c r="S285" s="211">
        <v>0</v>
      </c>
      <c r="T285" s="212">
        <f t="shared" si="3"/>
        <v>0</v>
      </c>
      <c r="AR285" s="24" t="s">
        <v>237</v>
      </c>
      <c r="AT285" s="24" t="s">
        <v>148</v>
      </c>
      <c r="AU285" s="24" t="s">
        <v>77</v>
      </c>
      <c r="AY285" s="24" t="s">
        <v>146</v>
      </c>
      <c r="BE285" s="213">
        <f t="shared" si="4"/>
        <v>0</v>
      </c>
      <c r="BF285" s="213">
        <f t="shared" si="5"/>
        <v>0</v>
      </c>
      <c r="BG285" s="213">
        <f t="shared" si="6"/>
        <v>0</v>
      </c>
      <c r="BH285" s="213">
        <f t="shared" si="7"/>
        <v>0</v>
      </c>
      <c r="BI285" s="213">
        <f t="shared" si="8"/>
        <v>0</v>
      </c>
      <c r="BJ285" s="24" t="s">
        <v>75</v>
      </c>
      <c r="BK285" s="213">
        <f t="shared" si="9"/>
        <v>0</v>
      </c>
      <c r="BL285" s="24" t="s">
        <v>237</v>
      </c>
      <c r="BM285" s="24" t="s">
        <v>566</v>
      </c>
    </row>
    <row r="286" spans="2:65" s="1" customFormat="1" ht="22.8" customHeight="1">
      <c r="B286" s="40"/>
      <c r="C286" s="202" t="s">
        <v>567</v>
      </c>
      <c r="D286" s="202" t="s">
        <v>148</v>
      </c>
      <c r="E286" s="203" t="s">
        <v>568</v>
      </c>
      <c r="F286" s="204" t="s">
        <v>569</v>
      </c>
      <c r="G286" s="205" t="s">
        <v>180</v>
      </c>
      <c r="H286" s="206">
        <v>30</v>
      </c>
      <c r="I286" s="207"/>
      <c r="J286" s="208">
        <f t="shared" si="0"/>
        <v>0</v>
      </c>
      <c r="K286" s="204" t="s">
        <v>161</v>
      </c>
      <c r="L286" s="60"/>
      <c r="M286" s="209" t="s">
        <v>21</v>
      </c>
      <c r="N286" s="210" t="s">
        <v>39</v>
      </c>
      <c r="O286" s="41"/>
      <c r="P286" s="211">
        <f t="shared" si="1"/>
        <v>0</v>
      </c>
      <c r="Q286" s="211">
        <v>3.0000000000000001E-5</v>
      </c>
      <c r="R286" s="211">
        <f t="shared" si="2"/>
        <v>8.9999999999999998E-4</v>
      </c>
      <c r="S286" s="211">
        <v>0</v>
      </c>
      <c r="T286" s="212">
        <f t="shared" si="3"/>
        <v>0</v>
      </c>
      <c r="AR286" s="24" t="s">
        <v>237</v>
      </c>
      <c r="AT286" s="24" t="s">
        <v>148</v>
      </c>
      <c r="AU286" s="24" t="s">
        <v>77</v>
      </c>
      <c r="AY286" s="24" t="s">
        <v>146</v>
      </c>
      <c r="BE286" s="213">
        <f t="shared" si="4"/>
        <v>0</v>
      </c>
      <c r="BF286" s="213">
        <f t="shared" si="5"/>
        <v>0</v>
      </c>
      <c r="BG286" s="213">
        <f t="shared" si="6"/>
        <v>0</v>
      </c>
      <c r="BH286" s="213">
        <f t="shared" si="7"/>
        <v>0</v>
      </c>
      <c r="BI286" s="213">
        <f t="shared" si="8"/>
        <v>0</v>
      </c>
      <c r="BJ286" s="24" t="s">
        <v>75</v>
      </c>
      <c r="BK286" s="213">
        <f t="shared" si="9"/>
        <v>0</v>
      </c>
      <c r="BL286" s="24" t="s">
        <v>237</v>
      </c>
      <c r="BM286" s="24" t="s">
        <v>570</v>
      </c>
    </row>
    <row r="287" spans="2:65" s="1" customFormat="1" ht="34.200000000000003" customHeight="1">
      <c r="B287" s="40"/>
      <c r="C287" s="202" t="s">
        <v>571</v>
      </c>
      <c r="D287" s="202" t="s">
        <v>148</v>
      </c>
      <c r="E287" s="203" t="s">
        <v>572</v>
      </c>
      <c r="F287" s="204" t="s">
        <v>573</v>
      </c>
      <c r="G287" s="205" t="s">
        <v>174</v>
      </c>
      <c r="H287" s="206">
        <v>9.7279999999999998</v>
      </c>
      <c r="I287" s="207"/>
      <c r="J287" s="208">
        <f t="shared" si="0"/>
        <v>0</v>
      </c>
      <c r="K287" s="204" t="s">
        <v>161</v>
      </c>
      <c r="L287" s="60"/>
      <c r="M287" s="209" t="s">
        <v>21</v>
      </c>
      <c r="N287" s="210" t="s">
        <v>39</v>
      </c>
      <c r="O287" s="41"/>
      <c r="P287" s="211">
        <f t="shared" si="1"/>
        <v>0</v>
      </c>
      <c r="Q287" s="211">
        <v>4.0000000000000003E-5</v>
      </c>
      <c r="R287" s="211">
        <f t="shared" si="2"/>
        <v>3.8912000000000001E-4</v>
      </c>
      <c r="S287" s="211">
        <v>0</v>
      </c>
      <c r="T287" s="212">
        <f t="shared" si="3"/>
        <v>0</v>
      </c>
      <c r="AR287" s="24" t="s">
        <v>237</v>
      </c>
      <c r="AT287" s="24" t="s">
        <v>148</v>
      </c>
      <c r="AU287" s="24" t="s">
        <v>77</v>
      </c>
      <c r="AY287" s="24" t="s">
        <v>146</v>
      </c>
      <c r="BE287" s="213">
        <f t="shared" si="4"/>
        <v>0</v>
      </c>
      <c r="BF287" s="213">
        <f t="shared" si="5"/>
        <v>0</v>
      </c>
      <c r="BG287" s="213">
        <f t="shared" si="6"/>
        <v>0</v>
      </c>
      <c r="BH287" s="213">
        <f t="shared" si="7"/>
        <v>0</v>
      </c>
      <c r="BI287" s="213">
        <f t="shared" si="8"/>
        <v>0</v>
      </c>
      <c r="BJ287" s="24" t="s">
        <v>75</v>
      </c>
      <c r="BK287" s="213">
        <f t="shared" si="9"/>
        <v>0</v>
      </c>
      <c r="BL287" s="24" t="s">
        <v>237</v>
      </c>
      <c r="BM287" s="24" t="s">
        <v>574</v>
      </c>
    </row>
    <row r="288" spans="2:65" s="1" customFormat="1" ht="34.200000000000003" customHeight="1">
      <c r="B288" s="40"/>
      <c r="C288" s="202" t="s">
        <v>575</v>
      </c>
      <c r="D288" s="202" t="s">
        <v>148</v>
      </c>
      <c r="E288" s="203" t="s">
        <v>576</v>
      </c>
      <c r="F288" s="204" t="s">
        <v>577</v>
      </c>
      <c r="G288" s="205" t="s">
        <v>180</v>
      </c>
      <c r="H288" s="206">
        <v>30</v>
      </c>
      <c r="I288" s="207"/>
      <c r="J288" s="208">
        <f t="shared" si="0"/>
        <v>0</v>
      </c>
      <c r="K288" s="204" t="s">
        <v>161</v>
      </c>
      <c r="L288" s="60"/>
      <c r="M288" s="209" t="s">
        <v>21</v>
      </c>
      <c r="N288" s="210" t="s">
        <v>39</v>
      </c>
      <c r="O288" s="41"/>
      <c r="P288" s="211">
        <f t="shared" si="1"/>
        <v>0</v>
      </c>
      <c r="Q288" s="211">
        <v>0</v>
      </c>
      <c r="R288" s="211">
        <f t="shared" si="2"/>
        <v>0</v>
      </c>
      <c r="S288" s="211">
        <v>0</v>
      </c>
      <c r="T288" s="212">
        <f t="shared" si="3"/>
        <v>0</v>
      </c>
      <c r="AR288" s="24" t="s">
        <v>237</v>
      </c>
      <c r="AT288" s="24" t="s">
        <v>148</v>
      </c>
      <c r="AU288" s="24" t="s">
        <v>77</v>
      </c>
      <c r="AY288" s="24" t="s">
        <v>146</v>
      </c>
      <c r="BE288" s="213">
        <f t="shared" si="4"/>
        <v>0</v>
      </c>
      <c r="BF288" s="213">
        <f t="shared" si="5"/>
        <v>0</v>
      </c>
      <c r="BG288" s="213">
        <f t="shared" si="6"/>
        <v>0</v>
      </c>
      <c r="BH288" s="213">
        <f t="shared" si="7"/>
        <v>0</v>
      </c>
      <c r="BI288" s="213">
        <f t="shared" si="8"/>
        <v>0</v>
      </c>
      <c r="BJ288" s="24" t="s">
        <v>75</v>
      </c>
      <c r="BK288" s="213">
        <f t="shared" si="9"/>
        <v>0</v>
      </c>
      <c r="BL288" s="24" t="s">
        <v>237</v>
      </c>
      <c r="BM288" s="24" t="s">
        <v>578</v>
      </c>
    </row>
    <row r="289" spans="2:65" s="11" customFormat="1" ht="29.85" customHeight="1">
      <c r="B289" s="186"/>
      <c r="C289" s="187"/>
      <c r="D289" s="188" t="s">
        <v>67</v>
      </c>
      <c r="E289" s="200" t="s">
        <v>579</v>
      </c>
      <c r="F289" s="200" t="s">
        <v>580</v>
      </c>
      <c r="G289" s="187"/>
      <c r="H289" s="187"/>
      <c r="I289" s="190"/>
      <c r="J289" s="201">
        <f>BK289</f>
        <v>0</v>
      </c>
      <c r="K289" s="187"/>
      <c r="L289" s="192"/>
      <c r="M289" s="193"/>
      <c r="N289" s="194"/>
      <c r="O289" s="194"/>
      <c r="P289" s="195">
        <f>SUM(P290:P307)</f>
        <v>0</v>
      </c>
      <c r="Q289" s="194"/>
      <c r="R289" s="195">
        <f>SUM(R290:R307)</f>
        <v>0.13819446000000002</v>
      </c>
      <c r="S289" s="194"/>
      <c r="T289" s="196">
        <f>SUM(T290:T307)</f>
        <v>3.4576470000000005E-2</v>
      </c>
      <c r="AR289" s="197" t="s">
        <v>77</v>
      </c>
      <c r="AT289" s="198" t="s">
        <v>67</v>
      </c>
      <c r="AU289" s="198" t="s">
        <v>75</v>
      </c>
      <c r="AY289" s="197" t="s">
        <v>146</v>
      </c>
      <c r="BK289" s="199">
        <f>SUM(BK290:BK307)</f>
        <v>0</v>
      </c>
    </row>
    <row r="290" spans="2:65" s="1" customFormat="1" ht="14.4" customHeight="1">
      <c r="B290" s="40"/>
      <c r="C290" s="202" t="s">
        <v>581</v>
      </c>
      <c r="D290" s="202" t="s">
        <v>148</v>
      </c>
      <c r="E290" s="203" t="s">
        <v>582</v>
      </c>
      <c r="F290" s="204" t="s">
        <v>583</v>
      </c>
      <c r="G290" s="205" t="s">
        <v>174</v>
      </c>
      <c r="H290" s="206">
        <v>111.53700000000001</v>
      </c>
      <c r="I290" s="207"/>
      <c r="J290" s="208">
        <f>ROUND(I290*H290,2)</f>
        <v>0</v>
      </c>
      <c r="K290" s="204" t="s">
        <v>161</v>
      </c>
      <c r="L290" s="60"/>
      <c r="M290" s="209" t="s">
        <v>21</v>
      </c>
      <c r="N290" s="210" t="s">
        <v>39</v>
      </c>
      <c r="O290" s="41"/>
      <c r="P290" s="211">
        <f>O290*H290</f>
        <v>0</v>
      </c>
      <c r="Q290" s="211">
        <v>1E-3</v>
      </c>
      <c r="R290" s="211">
        <f>Q290*H290</f>
        <v>0.11153700000000001</v>
      </c>
      <c r="S290" s="211">
        <v>3.1E-4</v>
      </c>
      <c r="T290" s="212">
        <f>S290*H290</f>
        <v>3.4576470000000005E-2</v>
      </c>
      <c r="AR290" s="24" t="s">
        <v>237</v>
      </c>
      <c r="AT290" s="24" t="s">
        <v>148</v>
      </c>
      <c r="AU290" s="24" t="s">
        <v>77</v>
      </c>
      <c r="AY290" s="24" t="s">
        <v>146</v>
      </c>
      <c r="BE290" s="213">
        <f>IF(N290="základní",J290,0)</f>
        <v>0</v>
      </c>
      <c r="BF290" s="213">
        <f>IF(N290="snížená",J290,0)</f>
        <v>0</v>
      </c>
      <c r="BG290" s="213">
        <f>IF(N290="zákl. přenesená",J290,0)</f>
        <v>0</v>
      </c>
      <c r="BH290" s="213">
        <f>IF(N290="sníž. přenesená",J290,0)</f>
        <v>0</v>
      </c>
      <c r="BI290" s="213">
        <f>IF(N290="nulová",J290,0)</f>
        <v>0</v>
      </c>
      <c r="BJ290" s="24" t="s">
        <v>75</v>
      </c>
      <c r="BK290" s="213">
        <f>ROUND(I290*H290,2)</f>
        <v>0</v>
      </c>
      <c r="BL290" s="24" t="s">
        <v>237</v>
      </c>
      <c r="BM290" s="24" t="s">
        <v>584</v>
      </c>
    </row>
    <row r="291" spans="2:65" s="12" customFormat="1" ht="12">
      <c r="B291" s="214"/>
      <c r="C291" s="215"/>
      <c r="D291" s="216" t="s">
        <v>163</v>
      </c>
      <c r="E291" s="217" t="s">
        <v>21</v>
      </c>
      <c r="F291" s="218" t="s">
        <v>585</v>
      </c>
      <c r="G291" s="215"/>
      <c r="H291" s="219">
        <v>54.664999999999999</v>
      </c>
      <c r="I291" s="220"/>
      <c r="J291" s="215"/>
      <c r="K291" s="215"/>
      <c r="L291" s="221"/>
      <c r="M291" s="222"/>
      <c r="N291" s="223"/>
      <c r="O291" s="223"/>
      <c r="P291" s="223"/>
      <c r="Q291" s="223"/>
      <c r="R291" s="223"/>
      <c r="S291" s="223"/>
      <c r="T291" s="224"/>
      <c r="AT291" s="225" t="s">
        <v>163</v>
      </c>
      <c r="AU291" s="225" t="s">
        <v>77</v>
      </c>
      <c r="AV291" s="12" t="s">
        <v>77</v>
      </c>
      <c r="AW291" s="12" t="s">
        <v>32</v>
      </c>
      <c r="AX291" s="12" t="s">
        <v>68</v>
      </c>
      <c r="AY291" s="225" t="s">
        <v>146</v>
      </c>
    </row>
    <row r="292" spans="2:65" s="12" customFormat="1" ht="12">
      <c r="B292" s="214"/>
      <c r="C292" s="215"/>
      <c r="D292" s="216" t="s">
        <v>163</v>
      </c>
      <c r="E292" s="217" t="s">
        <v>21</v>
      </c>
      <c r="F292" s="218" t="s">
        <v>586</v>
      </c>
      <c r="G292" s="215"/>
      <c r="H292" s="219">
        <v>23.2</v>
      </c>
      <c r="I292" s="220"/>
      <c r="J292" s="215"/>
      <c r="K292" s="215"/>
      <c r="L292" s="221"/>
      <c r="M292" s="222"/>
      <c r="N292" s="223"/>
      <c r="O292" s="223"/>
      <c r="P292" s="223"/>
      <c r="Q292" s="223"/>
      <c r="R292" s="223"/>
      <c r="S292" s="223"/>
      <c r="T292" s="224"/>
      <c r="AT292" s="225" t="s">
        <v>163</v>
      </c>
      <c r="AU292" s="225" t="s">
        <v>77</v>
      </c>
      <c r="AV292" s="12" t="s">
        <v>77</v>
      </c>
      <c r="AW292" s="12" t="s">
        <v>32</v>
      </c>
      <c r="AX292" s="12" t="s">
        <v>68</v>
      </c>
      <c r="AY292" s="225" t="s">
        <v>146</v>
      </c>
    </row>
    <row r="293" spans="2:65" s="12" customFormat="1" ht="12">
      <c r="B293" s="214"/>
      <c r="C293" s="215"/>
      <c r="D293" s="216" t="s">
        <v>163</v>
      </c>
      <c r="E293" s="217" t="s">
        <v>21</v>
      </c>
      <c r="F293" s="218" t="s">
        <v>587</v>
      </c>
      <c r="G293" s="215"/>
      <c r="H293" s="219">
        <v>14.972</v>
      </c>
      <c r="I293" s="220"/>
      <c r="J293" s="215"/>
      <c r="K293" s="215"/>
      <c r="L293" s="221"/>
      <c r="M293" s="222"/>
      <c r="N293" s="223"/>
      <c r="O293" s="223"/>
      <c r="P293" s="223"/>
      <c r="Q293" s="223"/>
      <c r="R293" s="223"/>
      <c r="S293" s="223"/>
      <c r="T293" s="224"/>
      <c r="AT293" s="225" t="s">
        <v>163</v>
      </c>
      <c r="AU293" s="225" t="s">
        <v>77</v>
      </c>
      <c r="AV293" s="12" t="s">
        <v>77</v>
      </c>
      <c r="AW293" s="12" t="s">
        <v>32</v>
      </c>
      <c r="AX293" s="12" t="s">
        <v>68</v>
      </c>
      <c r="AY293" s="225" t="s">
        <v>146</v>
      </c>
    </row>
    <row r="294" spans="2:65" s="12" customFormat="1" ht="12">
      <c r="B294" s="214"/>
      <c r="C294" s="215"/>
      <c r="D294" s="216" t="s">
        <v>163</v>
      </c>
      <c r="E294" s="217" t="s">
        <v>21</v>
      </c>
      <c r="F294" s="218" t="s">
        <v>588</v>
      </c>
      <c r="G294" s="215"/>
      <c r="H294" s="219">
        <v>18.7</v>
      </c>
      <c r="I294" s="220"/>
      <c r="J294" s="215"/>
      <c r="K294" s="215"/>
      <c r="L294" s="221"/>
      <c r="M294" s="222"/>
      <c r="N294" s="223"/>
      <c r="O294" s="223"/>
      <c r="P294" s="223"/>
      <c r="Q294" s="223"/>
      <c r="R294" s="223"/>
      <c r="S294" s="223"/>
      <c r="T294" s="224"/>
      <c r="AT294" s="225" t="s">
        <v>163</v>
      </c>
      <c r="AU294" s="225" t="s">
        <v>77</v>
      </c>
      <c r="AV294" s="12" t="s">
        <v>77</v>
      </c>
      <c r="AW294" s="12" t="s">
        <v>32</v>
      </c>
      <c r="AX294" s="12" t="s">
        <v>68</v>
      </c>
      <c r="AY294" s="225" t="s">
        <v>146</v>
      </c>
    </row>
    <row r="295" spans="2:65" s="14" customFormat="1" ht="12">
      <c r="B295" s="246"/>
      <c r="C295" s="247"/>
      <c r="D295" s="216" t="s">
        <v>163</v>
      </c>
      <c r="E295" s="248" t="s">
        <v>21</v>
      </c>
      <c r="F295" s="249" t="s">
        <v>205</v>
      </c>
      <c r="G295" s="247"/>
      <c r="H295" s="250">
        <v>111.53700000000001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AT295" s="256" t="s">
        <v>163</v>
      </c>
      <c r="AU295" s="256" t="s">
        <v>77</v>
      </c>
      <c r="AV295" s="14" t="s">
        <v>151</v>
      </c>
      <c r="AW295" s="14" t="s">
        <v>32</v>
      </c>
      <c r="AX295" s="14" t="s">
        <v>75</v>
      </c>
      <c r="AY295" s="256" t="s">
        <v>146</v>
      </c>
    </row>
    <row r="296" spans="2:65" s="1" customFormat="1" ht="22.8" customHeight="1">
      <c r="B296" s="40"/>
      <c r="C296" s="202" t="s">
        <v>589</v>
      </c>
      <c r="D296" s="202" t="s">
        <v>148</v>
      </c>
      <c r="E296" s="203" t="s">
        <v>590</v>
      </c>
      <c r="F296" s="204" t="s">
        <v>591</v>
      </c>
      <c r="G296" s="205" t="s">
        <v>174</v>
      </c>
      <c r="H296" s="206">
        <v>57.951000000000001</v>
      </c>
      <c r="I296" s="207"/>
      <c r="J296" s="208">
        <f>ROUND(I296*H296,2)</f>
        <v>0</v>
      </c>
      <c r="K296" s="204" t="s">
        <v>161</v>
      </c>
      <c r="L296" s="60"/>
      <c r="M296" s="209" t="s">
        <v>21</v>
      </c>
      <c r="N296" s="210" t="s">
        <v>39</v>
      </c>
      <c r="O296" s="41"/>
      <c r="P296" s="211">
        <f>O296*H296</f>
        <v>0</v>
      </c>
      <c r="Q296" s="211">
        <v>2.0000000000000001E-4</v>
      </c>
      <c r="R296" s="211">
        <f>Q296*H296</f>
        <v>1.15902E-2</v>
      </c>
      <c r="S296" s="211">
        <v>0</v>
      </c>
      <c r="T296" s="212">
        <f>S296*H296</f>
        <v>0</v>
      </c>
      <c r="AR296" s="24" t="s">
        <v>237</v>
      </c>
      <c r="AT296" s="24" t="s">
        <v>148</v>
      </c>
      <c r="AU296" s="24" t="s">
        <v>77</v>
      </c>
      <c r="AY296" s="24" t="s">
        <v>146</v>
      </c>
      <c r="BE296" s="213">
        <f>IF(N296="základní",J296,0)</f>
        <v>0</v>
      </c>
      <c r="BF296" s="213">
        <f>IF(N296="snížená",J296,0)</f>
        <v>0</v>
      </c>
      <c r="BG296" s="213">
        <f>IF(N296="zákl. přenesená",J296,0)</f>
        <v>0</v>
      </c>
      <c r="BH296" s="213">
        <f>IF(N296="sníž. přenesená",J296,0)</f>
        <v>0</v>
      </c>
      <c r="BI296" s="213">
        <f>IF(N296="nulová",J296,0)</f>
        <v>0</v>
      </c>
      <c r="BJ296" s="24" t="s">
        <v>75</v>
      </c>
      <c r="BK296" s="213">
        <f>ROUND(I296*H296,2)</f>
        <v>0</v>
      </c>
      <c r="BL296" s="24" t="s">
        <v>237</v>
      </c>
      <c r="BM296" s="24" t="s">
        <v>592</v>
      </c>
    </row>
    <row r="297" spans="2:65" s="12" customFormat="1" ht="12">
      <c r="B297" s="214"/>
      <c r="C297" s="215"/>
      <c r="D297" s="216" t="s">
        <v>163</v>
      </c>
      <c r="E297" s="217" t="s">
        <v>21</v>
      </c>
      <c r="F297" s="218" t="s">
        <v>218</v>
      </c>
      <c r="G297" s="215"/>
      <c r="H297" s="219">
        <v>8.5139999999999993</v>
      </c>
      <c r="I297" s="220"/>
      <c r="J297" s="215"/>
      <c r="K297" s="215"/>
      <c r="L297" s="221"/>
      <c r="M297" s="222"/>
      <c r="N297" s="223"/>
      <c r="O297" s="223"/>
      <c r="P297" s="223"/>
      <c r="Q297" s="223"/>
      <c r="R297" s="223"/>
      <c r="S297" s="223"/>
      <c r="T297" s="224"/>
      <c r="AT297" s="225" t="s">
        <v>163</v>
      </c>
      <c r="AU297" s="225" t="s">
        <v>77</v>
      </c>
      <c r="AV297" s="12" t="s">
        <v>77</v>
      </c>
      <c r="AW297" s="12" t="s">
        <v>32</v>
      </c>
      <c r="AX297" s="12" t="s">
        <v>68</v>
      </c>
      <c r="AY297" s="225" t="s">
        <v>146</v>
      </c>
    </row>
    <row r="298" spans="2:65" s="12" customFormat="1" ht="12">
      <c r="B298" s="214"/>
      <c r="C298" s="215"/>
      <c r="D298" s="216" t="s">
        <v>163</v>
      </c>
      <c r="E298" s="217" t="s">
        <v>21</v>
      </c>
      <c r="F298" s="218" t="s">
        <v>586</v>
      </c>
      <c r="G298" s="215"/>
      <c r="H298" s="219">
        <v>23.2</v>
      </c>
      <c r="I298" s="220"/>
      <c r="J298" s="215"/>
      <c r="K298" s="215"/>
      <c r="L298" s="221"/>
      <c r="M298" s="222"/>
      <c r="N298" s="223"/>
      <c r="O298" s="223"/>
      <c r="P298" s="223"/>
      <c r="Q298" s="223"/>
      <c r="R298" s="223"/>
      <c r="S298" s="223"/>
      <c r="T298" s="224"/>
      <c r="AT298" s="225" t="s">
        <v>163</v>
      </c>
      <c r="AU298" s="225" t="s">
        <v>77</v>
      </c>
      <c r="AV298" s="12" t="s">
        <v>77</v>
      </c>
      <c r="AW298" s="12" t="s">
        <v>32</v>
      </c>
      <c r="AX298" s="12" t="s">
        <v>68</v>
      </c>
      <c r="AY298" s="225" t="s">
        <v>146</v>
      </c>
    </row>
    <row r="299" spans="2:65" s="12" customFormat="1" ht="12">
      <c r="B299" s="214"/>
      <c r="C299" s="215"/>
      <c r="D299" s="216" t="s">
        <v>163</v>
      </c>
      <c r="E299" s="217" t="s">
        <v>21</v>
      </c>
      <c r="F299" s="218" t="s">
        <v>593</v>
      </c>
      <c r="G299" s="215"/>
      <c r="H299" s="219">
        <v>13.317</v>
      </c>
      <c r="I299" s="220"/>
      <c r="J299" s="215"/>
      <c r="K299" s="215"/>
      <c r="L299" s="221"/>
      <c r="M299" s="222"/>
      <c r="N299" s="223"/>
      <c r="O299" s="223"/>
      <c r="P299" s="223"/>
      <c r="Q299" s="223"/>
      <c r="R299" s="223"/>
      <c r="S299" s="223"/>
      <c r="T299" s="224"/>
      <c r="AT299" s="225" t="s">
        <v>163</v>
      </c>
      <c r="AU299" s="225" t="s">
        <v>77</v>
      </c>
      <c r="AV299" s="12" t="s">
        <v>77</v>
      </c>
      <c r="AW299" s="12" t="s">
        <v>32</v>
      </c>
      <c r="AX299" s="12" t="s">
        <v>68</v>
      </c>
      <c r="AY299" s="225" t="s">
        <v>146</v>
      </c>
    </row>
    <row r="300" spans="2:65" s="12" customFormat="1" ht="12">
      <c r="B300" s="214"/>
      <c r="C300" s="215"/>
      <c r="D300" s="216" t="s">
        <v>163</v>
      </c>
      <c r="E300" s="217" t="s">
        <v>21</v>
      </c>
      <c r="F300" s="218" t="s">
        <v>221</v>
      </c>
      <c r="G300" s="215"/>
      <c r="H300" s="219">
        <v>12.92</v>
      </c>
      <c r="I300" s="220"/>
      <c r="J300" s="215"/>
      <c r="K300" s="215"/>
      <c r="L300" s="221"/>
      <c r="M300" s="222"/>
      <c r="N300" s="223"/>
      <c r="O300" s="223"/>
      <c r="P300" s="223"/>
      <c r="Q300" s="223"/>
      <c r="R300" s="223"/>
      <c r="S300" s="223"/>
      <c r="T300" s="224"/>
      <c r="AT300" s="225" t="s">
        <v>163</v>
      </c>
      <c r="AU300" s="225" t="s">
        <v>77</v>
      </c>
      <c r="AV300" s="12" t="s">
        <v>77</v>
      </c>
      <c r="AW300" s="12" t="s">
        <v>32</v>
      </c>
      <c r="AX300" s="12" t="s">
        <v>68</v>
      </c>
      <c r="AY300" s="225" t="s">
        <v>146</v>
      </c>
    </row>
    <row r="301" spans="2:65" s="14" customFormat="1" ht="12">
      <c r="B301" s="246"/>
      <c r="C301" s="247"/>
      <c r="D301" s="216" t="s">
        <v>163</v>
      </c>
      <c r="E301" s="248" t="s">
        <v>21</v>
      </c>
      <c r="F301" s="249" t="s">
        <v>205</v>
      </c>
      <c r="G301" s="247"/>
      <c r="H301" s="250">
        <v>57.951000000000001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AT301" s="256" t="s">
        <v>163</v>
      </c>
      <c r="AU301" s="256" t="s">
        <v>77</v>
      </c>
      <c r="AV301" s="14" t="s">
        <v>151</v>
      </c>
      <c r="AW301" s="14" t="s">
        <v>32</v>
      </c>
      <c r="AX301" s="14" t="s">
        <v>75</v>
      </c>
      <c r="AY301" s="256" t="s">
        <v>146</v>
      </c>
    </row>
    <row r="302" spans="2:65" s="1" customFormat="1" ht="34.200000000000003" customHeight="1">
      <c r="B302" s="40"/>
      <c r="C302" s="202" t="s">
        <v>594</v>
      </c>
      <c r="D302" s="202" t="s">
        <v>148</v>
      </c>
      <c r="E302" s="203" t="s">
        <v>595</v>
      </c>
      <c r="F302" s="204" t="s">
        <v>596</v>
      </c>
      <c r="G302" s="205" t="s">
        <v>174</v>
      </c>
      <c r="H302" s="206">
        <v>57.951000000000001</v>
      </c>
      <c r="I302" s="207"/>
      <c r="J302" s="208">
        <f>ROUND(I302*H302,2)</f>
        <v>0</v>
      </c>
      <c r="K302" s="204" t="s">
        <v>161</v>
      </c>
      <c r="L302" s="60"/>
      <c r="M302" s="209" t="s">
        <v>21</v>
      </c>
      <c r="N302" s="210" t="s">
        <v>39</v>
      </c>
      <c r="O302" s="41"/>
      <c r="P302" s="211">
        <f>O302*H302</f>
        <v>0</v>
      </c>
      <c r="Q302" s="211">
        <v>2.5999999999999998E-4</v>
      </c>
      <c r="R302" s="211">
        <f>Q302*H302</f>
        <v>1.5067259999999999E-2</v>
      </c>
      <c r="S302" s="211">
        <v>0</v>
      </c>
      <c r="T302" s="212">
        <f>S302*H302</f>
        <v>0</v>
      </c>
      <c r="AR302" s="24" t="s">
        <v>237</v>
      </c>
      <c r="AT302" s="24" t="s">
        <v>148</v>
      </c>
      <c r="AU302" s="24" t="s">
        <v>77</v>
      </c>
      <c r="AY302" s="24" t="s">
        <v>146</v>
      </c>
      <c r="BE302" s="213">
        <f>IF(N302="základní",J302,0)</f>
        <v>0</v>
      </c>
      <c r="BF302" s="213">
        <f>IF(N302="snížená",J302,0)</f>
        <v>0</v>
      </c>
      <c r="BG302" s="213">
        <f>IF(N302="zákl. přenesená",J302,0)</f>
        <v>0</v>
      </c>
      <c r="BH302" s="213">
        <f>IF(N302="sníž. přenesená",J302,0)</f>
        <v>0</v>
      </c>
      <c r="BI302" s="213">
        <f>IF(N302="nulová",J302,0)</f>
        <v>0</v>
      </c>
      <c r="BJ302" s="24" t="s">
        <v>75</v>
      </c>
      <c r="BK302" s="213">
        <f>ROUND(I302*H302,2)</f>
        <v>0</v>
      </c>
      <c r="BL302" s="24" t="s">
        <v>237</v>
      </c>
      <c r="BM302" s="24" t="s">
        <v>597</v>
      </c>
    </row>
    <row r="303" spans="2:65" s="12" customFormat="1" ht="12">
      <c r="B303" s="214"/>
      <c r="C303" s="215"/>
      <c r="D303" s="216" t="s">
        <v>163</v>
      </c>
      <c r="E303" s="217" t="s">
        <v>21</v>
      </c>
      <c r="F303" s="218" t="s">
        <v>218</v>
      </c>
      <c r="G303" s="215"/>
      <c r="H303" s="219">
        <v>8.5139999999999993</v>
      </c>
      <c r="I303" s="220"/>
      <c r="J303" s="215"/>
      <c r="K303" s="215"/>
      <c r="L303" s="221"/>
      <c r="M303" s="222"/>
      <c r="N303" s="223"/>
      <c r="O303" s="223"/>
      <c r="P303" s="223"/>
      <c r="Q303" s="223"/>
      <c r="R303" s="223"/>
      <c r="S303" s="223"/>
      <c r="T303" s="224"/>
      <c r="AT303" s="225" t="s">
        <v>163</v>
      </c>
      <c r="AU303" s="225" t="s">
        <v>77</v>
      </c>
      <c r="AV303" s="12" t="s">
        <v>77</v>
      </c>
      <c r="AW303" s="12" t="s">
        <v>32</v>
      </c>
      <c r="AX303" s="12" t="s">
        <v>68</v>
      </c>
      <c r="AY303" s="225" t="s">
        <v>146</v>
      </c>
    </row>
    <row r="304" spans="2:65" s="12" customFormat="1" ht="12">
      <c r="B304" s="214"/>
      <c r="C304" s="215"/>
      <c r="D304" s="216" t="s">
        <v>163</v>
      </c>
      <c r="E304" s="217" t="s">
        <v>21</v>
      </c>
      <c r="F304" s="218" t="s">
        <v>586</v>
      </c>
      <c r="G304" s="215"/>
      <c r="H304" s="219">
        <v>23.2</v>
      </c>
      <c r="I304" s="220"/>
      <c r="J304" s="215"/>
      <c r="K304" s="215"/>
      <c r="L304" s="221"/>
      <c r="M304" s="222"/>
      <c r="N304" s="223"/>
      <c r="O304" s="223"/>
      <c r="P304" s="223"/>
      <c r="Q304" s="223"/>
      <c r="R304" s="223"/>
      <c r="S304" s="223"/>
      <c r="T304" s="224"/>
      <c r="AT304" s="225" t="s">
        <v>163</v>
      </c>
      <c r="AU304" s="225" t="s">
        <v>77</v>
      </c>
      <c r="AV304" s="12" t="s">
        <v>77</v>
      </c>
      <c r="AW304" s="12" t="s">
        <v>32</v>
      </c>
      <c r="AX304" s="12" t="s">
        <v>68</v>
      </c>
      <c r="AY304" s="225" t="s">
        <v>146</v>
      </c>
    </row>
    <row r="305" spans="2:65" s="12" customFormat="1" ht="12">
      <c r="B305" s="214"/>
      <c r="C305" s="215"/>
      <c r="D305" s="216" t="s">
        <v>163</v>
      </c>
      <c r="E305" s="217" t="s">
        <v>21</v>
      </c>
      <c r="F305" s="218" t="s">
        <v>593</v>
      </c>
      <c r="G305" s="215"/>
      <c r="H305" s="219">
        <v>13.317</v>
      </c>
      <c r="I305" s="220"/>
      <c r="J305" s="215"/>
      <c r="K305" s="215"/>
      <c r="L305" s="221"/>
      <c r="M305" s="222"/>
      <c r="N305" s="223"/>
      <c r="O305" s="223"/>
      <c r="P305" s="223"/>
      <c r="Q305" s="223"/>
      <c r="R305" s="223"/>
      <c r="S305" s="223"/>
      <c r="T305" s="224"/>
      <c r="AT305" s="225" t="s">
        <v>163</v>
      </c>
      <c r="AU305" s="225" t="s">
        <v>77</v>
      </c>
      <c r="AV305" s="12" t="s">
        <v>77</v>
      </c>
      <c r="AW305" s="12" t="s">
        <v>32</v>
      </c>
      <c r="AX305" s="12" t="s">
        <v>68</v>
      </c>
      <c r="AY305" s="225" t="s">
        <v>146</v>
      </c>
    </row>
    <row r="306" spans="2:65" s="12" customFormat="1" ht="12">
      <c r="B306" s="214"/>
      <c r="C306" s="215"/>
      <c r="D306" s="216" t="s">
        <v>163</v>
      </c>
      <c r="E306" s="217" t="s">
        <v>21</v>
      </c>
      <c r="F306" s="218" t="s">
        <v>221</v>
      </c>
      <c r="G306" s="215"/>
      <c r="H306" s="219">
        <v>12.92</v>
      </c>
      <c r="I306" s="220"/>
      <c r="J306" s="215"/>
      <c r="K306" s="215"/>
      <c r="L306" s="221"/>
      <c r="M306" s="222"/>
      <c r="N306" s="223"/>
      <c r="O306" s="223"/>
      <c r="P306" s="223"/>
      <c r="Q306" s="223"/>
      <c r="R306" s="223"/>
      <c r="S306" s="223"/>
      <c r="T306" s="224"/>
      <c r="AT306" s="225" t="s">
        <v>163</v>
      </c>
      <c r="AU306" s="225" t="s">
        <v>77</v>
      </c>
      <c r="AV306" s="12" t="s">
        <v>77</v>
      </c>
      <c r="AW306" s="12" t="s">
        <v>32</v>
      </c>
      <c r="AX306" s="12" t="s">
        <v>68</v>
      </c>
      <c r="AY306" s="225" t="s">
        <v>146</v>
      </c>
    </row>
    <row r="307" spans="2:65" s="14" customFormat="1" ht="12">
      <c r="B307" s="246"/>
      <c r="C307" s="247"/>
      <c r="D307" s="216" t="s">
        <v>163</v>
      </c>
      <c r="E307" s="248" t="s">
        <v>21</v>
      </c>
      <c r="F307" s="249" t="s">
        <v>205</v>
      </c>
      <c r="G307" s="247"/>
      <c r="H307" s="250">
        <v>57.951000000000001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AT307" s="256" t="s">
        <v>163</v>
      </c>
      <c r="AU307" s="256" t="s">
        <v>77</v>
      </c>
      <c r="AV307" s="14" t="s">
        <v>151</v>
      </c>
      <c r="AW307" s="14" t="s">
        <v>32</v>
      </c>
      <c r="AX307" s="14" t="s">
        <v>75</v>
      </c>
      <c r="AY307" s="256" t="s">
        <v>146</v>
      </c>
    </row>
    <row r="308" spans="2:65" s="11" customFormat="1" ht="37.35" customHeight="1">
      <c r="B308" s="186"/>
      <c r="C308" s="187"/>
      <c r="D308" s="188" t="s">
        <v>67</v>
      </c>
      <c r="E308" s="189" t="s">
        <v>598</v>
      </c>
      <c r="F308" s="189" t="s">
        <v>599</v>
      </c>
      <c r="G308" s="187"/>
      <c r="H308" s="187"/>
      <c r="I308" s="190"/>
      <c r="J308" s="191">
        <f>BK308</f>
        <v>0</v>
      </c>
      <c r="K308" s="187"/>
      <c r="L308" s="192"/>
      <c r="M308" s="193"/>
      <c r="N308" s="194"/>
      <c r="O308" s="194"/>
      <c r="P308" s="195">
        <f>SUM(P309:P312)</f>
        <v>0</v>
      </c>
      <c r="Q308" s="194"/>
      <c r="R308" s="195">
        <f>SUM(R309:R312)</f>
        <v>0</v>
      </c>
      <c r="S308" s="194"/>
      <c r="T308" s="196">
        <f>SUM(T309:T312)</f>
        <v>0</v>
      </c>
      <c r="AR308" s="197" t="s">
        <v>151</v>
      </c>
      <c r="AT308" s="198" t="s">
        <v>67</v>
      </c>
      <c r="AU308" s="198" t="s">
        <v>68</v>
      </c>
      <c r="AY308" s="197" t="s">
        <v>146</v>
      </c>
      <c r="BK308" s="199">
        <f>SUM(BK309:BK312)</f>
        <v>0</v>
      </c>
    </row>
    <row r="309" spans="2:65" s="1" customFormat="1" ht="22.8" customHeight="1">
      <c r="B309" s="40"/>
      <c r="C309" s="202" t="s">
        <v>600</v>
      </c>
      <c r="D309" s="202" t="s">
        <v>148</v>
      </c>
      <c r="E309" s="203" t="s">
        <v>601</v>
      </c>
      <c r="F309" s="204" t="s">
        <v>602</v>
      </c>
      <c r="G309" s="205" t="s">
        <v>603</v>
      </c>
      <c r="H309" s="206">
        <v>130</v>
      </c>
      <c r="I309" s="207"/>
      <c r="J309" s="208">
        <f>ROUND(I309*H309,2)</f>
        <v>0</v>
      </c>
      <c r="K309" s="204" t="s">
        <v>161</v>
      </c>
      <c r="L309" s="60"/>
      <c r="M309" s="209" t="s">
        <v>21</v>
      </c>
      <c r="N309" s="210" t="s">
        <v>39</v>
      </c>
      <c r="O309" s="41"/>
      <c r="P309" s="211">
        <f>O309*H309</f>
        <v>0</v>
      </c>
      <c r="Q309" s="211">
        <v>0</v>
      </c>
      <c r="R309" s="211">
        <f>Q309*H309</f>
        <v>0</v>
      </c>
      <c r="S309" s="211">
        <v>0</v>
      </c>
      <c r="T309" s="212">
        <f>S309*H309</f>
        <v>0</v>
      </c>
      <c r="AR309" s="24" t="s">
        <v>604</v>
      </c>
      <c r="AT309" s="24" t="s">
        <v>148</v>
      </c>
      <c r="AU309" s="24" t="s">
        <v>75</v>
      </c>
      <c r="AY309" s="24" t="s">
        <v>146</v>
      </c>
      <c r="BE309" s="213">
        <f>IF(N309="základní",J309,0)</f>
        <v>0</v>
      </c>
      <c r="BF309" s="213">
        <f>IF(N309="snížená",J309,0)</f>
        <v>0</v>
      </c>
      <c r="BG309" s="213">
        <f>IF(N309="zákl. přenesená",J309,0)</f>
        <v>0</v>
      </c>
      <c r="BH309" s="213">
        <f>IF(N309="sníž. přenesená",J309,0)</f>
        <v>0</v>
      </c>
      <c r="BI309" s="213">
        <f>IF(N309="nulová",J309,0)</f>
        <v>0</v>
      </c>
      <c r="BJ309" s="24" t="s">
        <v>75</v>
      </c>
      <c r="BK309" s="213">
        <f>ROUND(I309*H309,2)</f>
        <v>0</v>
      </c>
      <c r="BL309" s="24" t="s">
        <v>604</v>
      </c>
      <c r="BM309" s="24" t="s">
        <v>605</v>
      </c>
    </row>
    <row r="310" spans="2:65" s="12" customFormat="1" ht="12">
      <c r="B310" s="214"/>
      <c r="C310" s="215"/>
      <c r="D310" s="216" t="s">
        <v>163</v>
      </c>
      <c r="E310" s="217" t="s">
        <v>21</v>
      </c>
      <c r="F310" s="218" t="s">
        <v>606</v>
      </c>
      <c r="G310" s="215"/>
      <c r="H310" s="219">
        <v>30</v>
      </c>
      <c r="I310" s="220"/>
      <c r="J310" s="215"/>
      <c r="K310" s="215"/>
      <c r="L310" s="221"/>
      <c r="M310" s="222"/>
      <c r="N310" s="223"/>
      <c r="O310" s="223"/>
      <c r="P310" s="223"/>
      <c r="Q310" s="223"/>
      <c r="R310" s="223"/>
      <c r="S310" s="223"/>
      <c r="T310" s="224"/>
      <c r="AT310" s="225" t="s">
        <v>163</v>
      </c>
      <c r="AU310" s="225" t="s">
        <v>75</v>
      </c>
      <c r="AV310" s="12" t="s">
        <v>77</v>
      </c>
      <c r="AW310" s="12" t="s">
        <v>32</v>
      </c>
      <c r="AX310" s="12" t="s">
        <v>68</v>
      </c>
      <c r="AY310" s="225" t="s">
        <v>146</v>
      </c>
    </row>
    <row r="311" spans="2:65" s="12" customFormat="1" ht="12">
      <c r="B311" s="214"/>
      <c r="C311" s="215"/>
      <c r="D311" s="216" t="s">
        <v>163</v>
      </c>
      <c r="E311" s="217" t="s">
        <v>21</v>
      </c>
      <c r="F311" s="218" t="s">
        <v>607</v>
      </c>
      <c r="G311" s="215"/>
      <c r="H311" s="219">
        <v>100</v>
      </c>
      <c r="I311" s="220"/>
      <c r="J311" s="215"/>
      <c r="K311" s="215"/>
      <c r="L311" s="221"/>
      <c r="M311" s="222"/>
      <c r="N311" s="223"/>
      <c r="O311" s="223"/>
      <c r="P311" s="223"/>
      <c r="Q311" s="223"/>
      <c r="R311" s="223"/>
      <c r="S311" s="223"/>
      <c r="T311" s="224"/>
      <c r="AT311" s="225" t="s">
        <v>163</v>
      </c>
      <c r="AU311" s="225" t="s">
        <v>75</v>
      </c>
      <c r="AV311" s="12" t="s">
        <v>77</v>
      </c>
      <c r="AW311" s="12" t="s">
        <v>32</v>
      </c>
      <c r="AX311" s="12" t="s">
        <v>68</v>
      </c>
      <c r="AY311" s="225" t="s">
        <v>146</v>
      </c>
    </row>
    <row r="312" spans="2:65" s="14" customFormat="1" ht="12">
      <c r="B312" s="246"/>
      <c r="C312" s="247"/>
      <c r="D312" s="216" t="s">
        <v>163</v>
      </c>
      <c r="E312" s="248" t="s">
        <v>21</v>
      </c>
      <c r="F312" s="249" t="s">
        <v>205</v>
      </c>
      <c r="G312" s="247"/>
      <c r="H312" s="250">
        <v>130</v>
      </c>
      <c r="I312" s="251"/>
      <c r="J312" s="247"/>
      <c r="K312" s="247"/>
      <c r="L312" s="252"/>
      <c r="M312" s="257"/>
      <c r="N312" s="258"/>
      <c r="O312" s="258"/>
      <c r="P312" s="258"/>
      <c r="Q312" s="258"/>
      <c r="R312" s="258"/>
      <c r="S312" s="258"/>
      <c r="T312" s="259"/>
      <c r="AT312" s="256" t="s">
        <v>163</v>
      </c>
      <c r="AU312" s="256" t="s">
        <v>75</v>
      </c>
      <c r="AV312" s="14" t="s">
        <v>151</v>
      </c>
      <c r="AW312" s="14" t="s">
        <v>32</v>
      </c>
      <c r="AX312" s="14" t="s">
        <v>75</v>
      </c>
      <c r="AY312" s="256" t="s">
        <v>146</v>
      </c>
    </row>
    <row r="313" spans="2:65" s="1" customFormat="1" ht="6.9" customHeight="1">
      <c r="B313" s="55"/>
      <c r="C313" s="56"/>
      <c r="D313" s="56"/>
      <c r="E313" s="56"/>
      <c r="F313" s="56"/>
      <c r="G313" s="56"/>
      <c r="H313" s="56"/>
      <c r="I313" s="147"/>
      <c r="J313" s="56"/>
      <c r="K313" s="56"/>
      <c r="L313" s="60"/>
    </row>
  </sheetData>
  <sheetProtection algorithmName="SHA-512" hashValue="jbXlqeVbHZXsA2mDQ9yuwR4+vsOf3pdmbHYbWS3ys+nLHI9pr6jZ1ENNdO9DLeORKMLiiYwxgoLwDKIZWMgb1A==" saltValue="3AdZlqpwZHXnHrUikvsJru2BYkmWbLK9VIi44CuA13SfrB6ggA7JP/9PjO+0sxBC6B9eOMV87fIqz4EwmF19ZA==" spinCount="100000" sheet="1" objects="1" scenarios="1" formatColumns="0" formatRows="0" autoFilter="0"/>
  <autoFilter ref="C99:K312"/>
  <mergeCells count="13">
    <mergeCell ref="E92:H92"/>
    <mergeCell ref="G1:H1"/>
    <mergeCell ref="L2:V2"/>
    <mergeCell ref="E49:H49"/>
    <mergeCell ref="E51:H51"/>
    <mergeCell ref="J55:J56"/>
    <mergeCell ref="E88:H88"/>
    <mergeCell ref="E90:H90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2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19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1"/>
      <c r="B1" s="120"/>
      <c r="C1" s="120"/>
      <c r="D1" s="121" t="s">
        <v>1</v>
      </c>
      <c r="E1" s="120"/>
      <c r="F1" s="122" t="s">
        <v>98</v>
      </c>
      <c r="G1" s="392" t="s">
        <v>99</v>
      </c>
      <c r="H1" s="392"/>
      <c r="I1" s="123"/>
      <c r="J1" s="122" t="s">
        <v>100</v>
      </c>
      <c r="K1" s="121" t="s">
        <v>101</v>
      </c>
      <c r="L1" s="122" t="s">
        <v>102</v>
      </c>
      <c r="M1" s="122"/>
      <c r="N1" s="122"/>
      <c r="O1" s="122"/>
      <c r="P1" s="122"/>
      <c r="Q1" s="122"/>
      <c r="R1" s="122"/>
      <c r="S1" s="122"/>
      <c r="T1" s="12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4" t="s">
        <v>85</v>
      </c>
    </row>
    <row r="3" spans="1:70" ht="6.9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77</v>
      </c>
    </row>
    <row r="4" spans="1:70" ht="36.9" customHeight="1">
      <c r="B4" s="28"/>
      <c r="C4" s="29"/>
      <c r="D4" s="30" t="s">
        <v>103</v>
      </c>
      <c r="E4" s="29"/>
      <c r="F4" s="29"/>
      <c r="G4" s="29"/>
      <c r="H4" s="29"/>
      <c r="I4" s="125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5"/>
      <c r="J6" s="29"/>
      <c r="K6" s="31"/>
    </row>
    <row r="7" spans="1:70" ht="14.4" customHeight="1">
      <c r="B7" s="28"/>
      <c r="C7" s="29"/>
      <c r="D7" s="29"/>
      <c r="E7" s="384" t="str">
        <f>'Rekapitulace stavby'!K6</f>
        <v>Mendelova univerzita v Brně, Zemědělská 1665/1</v>
      </c>
      <c r="F7" s="385"/>
      <c r="G7" s="385"/>
      <c r="H7" s="385"/>
      <c r="I7" s="125"/>
      <c r="J7" s="29"/>
      <c r="K7" s="31"/>
    </row>
    <row r="8" spans="1:70" ht="13.2">
      <c r="B8" s="28"/>
      <c r="C8" s="29"/>
      <c r="D8" s="37" t="s">
        <v>104</v>
      </c>
      <c r="E8" s="29"/>
      <c r="F8" s="29"/>
      <c r="G8" s="29"/>
      <c r="H8" s="29"/>
      <c r="I8" s="125"/>
      <c r="J8" s="29"/>
      <c r="K8" s="31"/>
    </row>
    <row r="9" spans="1:70" s="1" customFormat="1" ht="14.4" customHeight="1">
      <c r="B9" s="40"/>
      <c r="C9" s="41"/>
      <c r="D9" s="41"/>
      <c r="E9" s="384" t="s">
        <v>105</v>
      </c>
      <c r="F9" s="386"/>
      <c r="G9" s="386"/>
      <c r="H9" s="386"/>
      <c r="I9" s="126"/>
      <c r="J9" s="41"/>
      <c r="K9" s="44"/>
    </row>
    <row r="10" spans="1:70" s="1" customFormat="1" ht="13.2">
      <c r="B10" s="40"/>
      <c r="C10" s="41"/>
      <c r="D10" s="37" t="s">
        <v>106</v>
      </c>
      <c r="E10" s="41"/>
      <c r="F10" s="41"/>
      <c r="G10" s="41"/>
      <c r="H10" s="41"/>
      <c r="I10" s="126"/>
      <c r="J10" s="41"/>
      <c r="K10" s="44"/>
    </row>
    <row r="11" spans="1:70" s="1" customFormat="1" ht="36.9" customHeight="1">
      <c r="B11" s="40"/>
      <c r="C11" s="41"/>
      <c r="D11" s="41"/>
      <c r="E11" s="387" t="s">
        <v>608</v>
      </c>
      <c r="F11" s="386"/>
      <c r="G11" s="386"/>
      <c r="H11" s="386"/>
      <c r="I11" s="126"/>
      <c r="J11" s="41"/>
      <c r="K11" s="44"/>
    </row>
    <row r="12" spans="1:70" s="1" customFormat="1" ht="12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" customHeight="1">
      <c r="B13" s="40"/>
      <c r="C13" s="41"/>
      <c r="D13" s="37" t="s">
        <v>20</v>
      </c>
      <c r="E13" s="41"/>
      <c r="F13" s="35" t="s">
        <v>21</v>
      </c>
      <c r="G13" s="41"/>
      <c r="H13" s="41"/>
      <c r="I13" s="127" t="s">
        <v>22</v>
      </c>
      <c r="J13" s="35" t="s">
        <v>21</v>
      </c>
      <c r="K13" s="44"/>
    </row>
    <row r="14" spans="1:70" s="1" customFormat="1" ht="14.4" customHeight="1">
      <c r="B14" s="40"/>
      <c r="C14" s="41"/>
      <c r="D14" s="37" t="s">
        <v>23</v>
      </c>
      <c r="E14" s="41"/>
      <c r="F14" s="35" t="s">
        <v>24</v>
      </c>
      <c r="G14" s="41"/>
      <c r="H14" s="41"/>
      <c r="I14" s="127" t="s">
        <v>25</v>
      </c>
      <c r="J14" s="128">
        <f>'Rekapitulace stavby'!AN8</f>
        <v>43451</v>
      </c>
      <c r="K14" s="44"/>
    </row>
    <row r="15" spans="1:70" s="1" customFormat="1" ht="10.8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" customHeight="1">
      <c r="B16" s="40"/>
      <c r="C16" s="41"/>
      <c r="D16" s="37" t="s">
        <v>26</v>
      </c>
      <c r="E16" s="41"/>
      <c r="F16" s="41"/>
      <c r="G16" s="41"/>
      <c r="H16" s="41"/>
      <c r="I16" s="127" t="s">
        <v>27</v>
      </c>
      <c r="J16" s="35" t="str">
        <f>IF('Rekapitulace stavby'!AN10="","",'Rekapitulace stavby'!AN10)</f>
        <v/>
      </c>
      <c r="K16" s="44"/>
    </row>
    <row r="17" spans="2:11" s="1" customFormat="1" ht="18" customHeight="1">
      <c r="B17" s="40"/>
      <c r="C17" s="41"/>
      <c r="D17" s="41"/>
      <c r="E17" s="35" t="str">
        <f>IF('Rekapitulace stavby'!E11="","",'Rekapitulace stavby'!E11)</f>
        <v xml:space="preserve"> </v>
      </c>
      <c r="F17" s="41"/>
      <c r="G17" s="41"/>
      <c r="H17" s="41"/>
      <c r="I17" s="127" t="s">
        <v>28</v>
      </c>
      <c r="J17" s="35" t="str">
        <f>IF('Rekapitulace stavby'!AN11="","",'Rekapitulace stavby'!AN11)</f>
        <v/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" customHeight="1">
      <c r="B19" s="40"/>
      <c r="C19" s="41"/>
      <c r="D19" s="37" t="s">
        <v>29</v>
      </c>
      <c r="E19" s="41"/>
      <c r="F19" s="41"/>
      <c r="G19" s="41"/>
      <c r="H19" s="41"/>
      <c r="I19" s="127" t="s">
        <v>27</v>
      </c>
      <c r="J19" s="35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5" t="str">
        <f>IF('Rekapitulace stavby'!E14="Vyplň údaj","",IF('Rekapitulace stavby'!E14="","",'Rekapitulace stavby'!E14))</f>
        <v/>
      </c>
      <c r="F20" s="41"/>
      <c r="G20" s="41"/>
      <c r="H20" s="41"/>
      <c r="I20" s="127" t="s">
        <v>28</v>
      </c>
      <c r="J20" s="35" t="str">
        <f>IF('Rekapitulace stavby'!AN14="Vyplň údaj","",IF('Rekapitulace stavby'!AN14="","",'Rekapitulace stavby'!AN14))</f>
        <v/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" customHeight="1">
      <c r="B22" s="40"/>
      <c r="C22" s="41"/>
      <c r="D22" s="37" t="s">
        <v>31</v>
      </c>
      <c r="E22" s="41"/>
      <c r="F22" s="41"/>
      <c r="G22" s="41"/>
      <c r="H22" s="41"/>
      <c r="I22" s="127" t="s">
        <v>27</v>
      </c>
      <c r="J22" s="35" t="str">
        <f>IF('Rekapitulace stavby'!AN16="","",'Rekapitulace stavby'!AN16)</f>
        <v/>
      </c>
      <c r="K22" s="44"/>
    </row>
    <row r="23" spans="2:11" s="1" customFormat="1" ht="18" customHeight="1">
      <c r="B23" s="40"/>
      <c r="C23" s="41"/>
      <c r="D23" s="41"/>
      <c r="E23" s="35" t="str">
        <f>IF('Rekapitulace stavby'!E17="","",'Rekapitulace stavby'!E17)</f>
        <v xml:space="preserve"> </v>
      </c>
      <c r="F23" s="41"/>
      <c r="G23" s="41"/>
      <c r="H23" s="41"/>
      <c r="I23" s="127" t="s">
        <v>28</v>
      </c>
      <c r="J23" s="35" t="str">
        <f>IF('Rekapitulace stavby'!AN17="","",'Rekapitulace stavby'!AN17)</f>
        <v/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" customHeight="1">
      <c r="B25" s="40"/>
      <c r="C25" s="41"/>
      <c r="D25" s="37" t="s">
        <v>33</v>
      </c>
      <c r="E25" s="41"/>
      <c r="F25" s="41"/>
      <c r="G25" s="41"/>
      <c r="H25" s="41"/>
      <c r="I25" s="126"/>
      <c r="J25" s="41"/>
      <c r="K25" s="44"/>
    </row>
    <row r="26" spans="2:11" s="7" customFormat="1" ht="14.4" customHeight="1">
      <c r="B26" s="129"/>
      <c r="C26" s="130"/>
      <c r="D26" s="130"/>
      <c r="E26" s="363" t="s">
        <v>21</v>
      </c>
      <c r="F26" s="363"/>
      <c r="G26" s="363"/>
      <c r="H26" s="363"/>
      <c r="I26" s="131"/>
      <c r="J26" s="130"/>
      <c r="K26" s="132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34</v>
      </c>
      <c r="E29" s="41"/>
      <c r="F29" s="41"/>
      <c r="G29" s="41"/>
      <c r="H29" s="41"/>
      <c r="I29" s="126"/>
      <c r="J29" s="136">
        <f>ROUND(J89,2)</f>
        <v>0</v>
      </c>
      <c r="K29" s="44"/>
    </row>
    <row r="30" spans="2:11" s="1" customFormat="1" ht="6.9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" customHeight="1">
      <c r="B31" s="40"/>
      <c r="C31" s="41"/>
      <c r="D31" s="41"/>
      <c r="E31" s="41"/>
      <c r="F31" s="45" t="s">
        <v>36</v>
      </c>
      <c r="G31" s="41"/>
      <c r="H31" s="41"/>
      <c r="I31" s="137" t="s">
        <v>35</v>
      </c>
      <c r="J31" s="45" t="s">
        <v>37</v>
      </c>
      <c r="K31" s="44"/>
    </row>
    <row r="32" spans="2:11" s="1" customFormat="1" ht="14.4" customHeight="1">
      <c r="B32" s="40"/>
      <c r="C32" s="41"/>
      <c r="D32" s="48" t="s">
        <v>38</v>
      </c>
      <c r="E32" s="48" t="s">
        <v>39</v>
      </c>
      <c r="F32" s="138">
        <f>ROUND(SUM(BE89:BE141), 2)</f>
        <v>0</v>
      </c>
      <c r="G32" s="41"/>
      <c r="H32" s="41"/>
      <c r="I32" s="139">
        <v>0.21</v>
      </c>
      <c r="J32" s="138">
        <f>ROUND(ROUND((SUM(BE89:BE141)), 2)*I32, 2)</f>
        <v>0</v>
      </c>
      <c r="K32" s="44"/>
    </row>
    <row r="33" spans="2:11" s="1" customFormat="1" ht="14.4" customHeight="1">
      <c r="B33" s="40"/>
      <c r="C33" s="41"/>
      <c r="D33" s="41"/>
      <c r="E33" s="48" t="s">
        <v>40</v>
      </c>
      <c r="F33" s="138">
        <f>ROUND(SUM(BF89:BF141), 2)</f>
        <v>0</v>
      </c>
      <c r="G33" s="41"/>
      <c r="H33" s="41"/>
      <c r="I33" s="139">
        <v>0.15</v>
      </c>
      <c r="J33" s="138">
        <f>ROUND(ROUND((SUM(BF89:BF141)),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41</v>
      </c>
      <c r="F34" s="138">
        <f>ROUND(SUM(BG89:BG141),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42</v>
      </c>
      <c r="F35" s="138">
        <f>ROUND(SUM(BH89:BH141),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" hidden="1" customHeight="1">
      <c r="B36" s="40"/>
      <c r="C36" s="41"/>
      <c r="D36" s="41"/>
      <c r="E36" s="48" t="s">
        <v>43</v>
      </c>
      <c r="F36" s="138">
        <f>ROUND(SUM(BI89:BI141),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44</v>
      </c>
      <c r="E38" s="78"/>
      <c r="F38" s="78"/>
      <c r="G38" s="142" t="s">
        <v>45</v>
      </c>
      <c r="H38" s="143" t="s">
        <v>46</v>
      </c>
      <c r="I38" s="144"/>
      <c r="J38" s="145">
        <f>SUM(J29:J36)</f>
        <v>0</v>
      </c>
      <c r="K38" s="146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" customHeight="1">
      <c r="B44" s="40"/>
      <c r="C44" s="30" t="s">
        <v>108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" customHeight="1">
      <c r="B46" s="40"/>
      <c r="C46" s="37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4.4" customHeight="1">
      <c r="B47" s="40"/>
      <c r="C47" s="41"/>
      <c r="D47" s="41"/>
      <c r="E47" s="384" t="str">
        <f>E7</f>
        <v>Mendelova univerzita v Brně, Zemědělská 1665/1</v>
      </c>
      <c r="F47" s="385"/>
      <c r="G47" s="385"/>
      <c r="H47" s="385"/>
      <c r="I47" s="126"/>
      <c r="J47" s="41"/>
      <c r="K47" s="44"/>
    </row>
    <row r="48" spans="2:11" ht="13.2">
      <c r="B48" s="28"/>
      <c r="C48" s="37" t="s">
        <v>104</v>
      </c>
      <c r="D48" s="29"/>
      <c r="E48" s="29"/>
      <c r="F48" s="29"/>
      <c r="G48" s="29"/>
      <c r="H48" s="29"/>
      <c r="I48" s="125"/>
      <c r="J48" s="29"/>
      <c r="K48" s="31"/>
    </row>
    <row r="49" spans="2:47" s="1" customFormat="1" ht="14.4" customHeight="1">
      <c r="B49" s="40"/>
      <c r="C49" s="41"/>
      <c r="D49" s="41"/>
      <c r="E49" s="384" t="s">
        <v>105</v>
      </c>
      <c r="F49" s="386"/>
      <c r="G49" s="386"/>
      <c r="H49" s="386"/>
      <c r="I49" s="126"/>
      <c r="J49" s="41"/>
      <c r="K49" s="44"/>
    </row>
    <row r="50" spans="2:47" s="1" customFormat="1" ht="14.4" customHeight="1">
      <c r="B50" s="40"/>
      <c r="C50" s="37" t="s">
        <v>106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16.2" customHeight="1">
      <c r="B51" s="40"/>
      <c r="C51" s="41"/>
      <c r="D51" s="41"/>
      <c r="E51" s="387" t="str">
        <f>E11</f>
        <v>002 - ZTI</v>
      </c>
      <c r="F51" s="386"/>
      <c r="G51" s="386"/>
      <c r="H51" s="386"/>
      <c r="I51" s="126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7" t="s">
        <v>23</v>
      </c>
      <c r="D53" s="41"/>
      <c r="E53" s="41"/>
      <c r="F53" s="35" t="str">
        <f>F14</f>
        <v xml:space="preserve"> </v>
      </c>
      <c r="G53" s="41"/>
      <c r="H53" s="41"/>
      <c r="I53" s="127" t="s">
        <v>25</v>
      </c>
      <c r="J53" s="128">
        <f>IF(J14="","",J14)</f>
        <v>43451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 ht="13.2">
      <c r="B55" s="40"/>
      <c r="C55" s="37" t="s">
        <v>26</v>
      </c>
      <c r="D55" s="41"/>
      <c r="E55" s="41"/>
      <c r="F55" s="35" t="str">
        <f>E17</f>
        <v xml:space="preserve"> </v>
      </c>
      <c r="G55" s="41"/>
      <c r="H55" s="41"/>
      <c r="I55" s="127" t="s">
        <v>31</v>
      </c>
      <c r="J55" s="363" t="str">
        <f>E23</f>
        <v xml:space="preserve"> </v>
      </c>
      <c r="K55" s="44"/>
    </row>
    <row r="56" spans="2:47" s="1" customFormat="1" ht="14.4" customHeight="1">
      <c r="B56" s="40"/>
      <c r="C56" s="37" t="s">
        <v>29</v>
      </c>
      <c r="D56" s="41"/>
      <c r="E56" s="41"/>
      <c r="F56" s="35" t="str">
        <f>IF(E20="","",E20)</f>
        <v/>
      </c>
      <c r="G56" s="41"/>
      <c r="H56" s="41"/>
      <c r="I56" s="126"/>
      <c r="J56" s="388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109</v>
      </c>
      <c r="D58" s="140"/>
      <c r="E58" s="140"/>
      <c r="F58" s="140"/>
      <c r="G58" s="140"/>
      <c r="H58" s="140"/>
      <c r="I58" s="153"/>
      <c r="J58" s="154" t="s">
        <v>110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111</v>
      </c>
      <c r="D60" s="41"/>
      <c r="E60" s="41"/>
      <c r="F60" s="41"/>
      <c r="G60" s="41"/>
      <c r="H60" s="41"/>
      <c r="I60" s="126"/>
      <c r="J60" s="136">
        <f>J89</f>
        <v>0</v>
      </c>
      <c r="K60" s="44"/>
      <c r="AU60" s="24" t="s">
        <v>112</v>
      </c>
    </row>
    <row r="61" spans="2:47" s="8" customFormat="1" ht="24.9" customHeight="1">
      <c r="B61" s="157"/>
      <c r="C61" s="158"/>
      <c r="D61" s="159" t="s">
        <v>120</v>
      </c>
      <c r="E61" s="160"/>
      <c r="F61" s="160"/>
      <c r="G61" s="160"/>
      <c r="H61" s="160"/>
      <c r="I61" s="161"/>
      <c r="J61" s="162">
        <f>J90</f>
        <v>0</v>
      </c>
      <c r="K61" s="163"/>
    </row>
    <row r="62" spans="2:47" s="9" customFormat="1" ht="19.95" customHeight="1">
      <c r="B62" s="164"/>
      <c r="C62" s="165"/>
      <c r="D62" s="166" t="s">
        <v>609</v>
      </c>
      <c r="E62" s="167"/>
      <c r="F62" s="167"/>
      <c r="G62" s="167"/>
      <c r="H62" s="167"/>
      <c r="I62" s="168"/>
      <c r="J62" s="169">
        <f>J91</f>
        <v>0</v>
      </c>
      <c r="K62" s="170"/>
    </row>
    <row r="63" spans="2:47" s="9" customFormat="1" ht="19.95" customHeight="1">
      <c r="B63" s="164"/>
      <c r="C63" s="165"/>
      <c r="D63" s="166" t="s">
        <v>610</v>
      </c>
      <c r="E63" s="167"/>
      <c r="F63" s="167"/>
      <c r="G63" s="167"/>
      <c r="H63" s="167"/>
      <c r="I63" s="168"/>
      <c r="J63" s="169">
        <f>J95</f>
        <v>0</v>
      </c>
      <c r="K63" s="170"/>
    </row>
    <row r="64" spans="2:47" s="9" customFormat="1" ht="19.95" customHeight="1">
      <c r="B64" s="164"/>
      <c r="C64" s="165"/>
      <c r="D64" s="166" t="s">
        <v>611</v>
      </c>
      <c r="E64" s="167"/>
      <c r="F64" s="167"/>
      <c r="G64" s="167"/>
      <c r="H64" s="167"/>
      <c r="I64" s="168"/>
      <c r="J64" s="169">
        <f>J106</f>
        <v>0</v>
      </c>
      <c r="K64" s="170"/>
    </row>
    <row r="65" spans="2:12" s="9" customFormat="1" ht="19.95" customHeight="1">
      <c r="B65" s="164"/>
      <c r="C65" s="165"/>
      <c r="D65" s="166" t="s">
        <v>122</v>
      </c>
      <c r="E65" s="167"/>
      <c r="F65" s="167"/>
      <c r="G65" s="167"/>
      <c r="H65" s="167"/>
      <c r="I65" s="168"/>
      <c r="J65" s="169">
        <f>J117</f>
        <v>0</v>
      </c>
      <c r="K65" s="170"/>
    </row>
    <row r="66" spans="2:12" s="8" customFormat="1" ht="24.9" customHeight="1">
      <c r="B66" s="157"/>
      <c r="C66" s="158"/>
      <c r="D66" s="159" t="s">
        <v>612</v>
      </c>
      <c r="E66" s="160"/>
      <c r="F66" s="160"/>
      <c r="G66" s="160"/>
      <c r="H66" s="160"/>
      <c r="I66" s="161"/>
      <c r="J66" s="162">
        <f>J139</f>
        <v>0</v>
      </c>
      <c r="K66" s="163"/>
    </row>
    <row r="67" spans="2:12" s="8" customFormat="1" ht="24.9" customHeight="1">
      <c r="B67" s="157"/>
      <c r="C67" s="158"/>
      <c r="D67" s="159" t="s">
        <v>130</v>
      </c>
      <c r="E67" s="160"/>
      <c r="F67" s="160"/>
      <c r="G67" s="160"/>
      <c r="H67" s="160"/>
      <c r="I67" s="161"/>
      <c r="J67" s="162">
        <f>J140</f>
        <v>0</v>
      </c>
      <c r="K67" s="163"/>
    </row>
    <row r="68" spans="2:12" s="1" customFormat="1" ht="21.75" customHeight="1">
      <c r="B68" s="40"/>
      <c r="C68" s="41"/>
      <c r="D68" s="41"/>
      <c r="E68" s="41"/>
      <c r="F68" s="41"/>
      <c r="G68" s="41"/>
      <c r="H68" s="41"/>
      <c r="I68" s="126"/>
      <c r="J68" s="41"/>
      <c r="K68" s="44"/>
    </row>
    <row r="69" spans="2:12" s="1" customFormat="1" ht="6.9" customHeight="1">
      <c r="B69" s="55"/>
      <c r="C69" s="56"/>
      <c r="D69" s="56"/>
      <c r="E69" s="56"/>
      <c r="F69" s="56"/>
      <c r="G69" s="56"/>
      <c r="H69" s="56"/>
      <c r="I69" s="147"/>
      <c r="J69" s="56"/>
      <c r="K69" s="57"/>
    </row>
    <row r="73" spans="2:12" s="1" customFormat="1" ht="6.9" customHeight="1">
      <c r="B73" s="58"/>
      <c r="C73" s="59"/>
      <c r="D73" s="59"/>
      <c r="E73" s="59"/>
      <c r="F73" s="59"/>
      <c r="G73" s="59"/>
      <c r="H73" s="59"/>
      <c r="I73" s="150"/>
      <c r="J73" s="59"/>
      <c r="K73" s="59"/>
      <c r="L73" s="60"/>
    </row>
    <row r="74" spans="2:12" s="1" customFormat="1" ht="36.9" customHeight="1">
      <c r="B74" s="40"/>
      <c r="C74" s="61" t="s">
        <v>131</v>
      </c>
      <c r="D74" s="62"/>
      <c r="E74" s="62"/>
      <c r="F74" s="62"/>
      <c r="G74" s="62"/>
      <c r="H74" s="62"/>
      <c r="I74" s="171"/>
      <c r="J74" s="62"/>
      <c r="K74" s="62"/>
      <c r="L74" s="60"/>
    </row>
    <row r="75" spans="2:12" s="1" customFormat="1" ht="6.9" customHeight="1">
      <c r="B75" s="40"/>
      <c r="C75" s="62"/>
      <c r="D75" s="62"/>
      <c r="E75" s="62"/>
      <c r="F75" s="62"/>
      <c r="G75" s="62"/>
      <c r="H75" s="62"/>
      <c r="I75" s="171"/>
      <c r="J75" s="62"/>
      <c r="K75" s="62"/>
      <c r="L75" s="60"/>
    </row>
    <row r="76" spans="2:12" s="1" customFormat="1" ht="14.4" customHeight="1">
      <c r="B76" s="40"/>
      <c r="C76" s="64" t="s">
        <v>18</v>
      </c>
      <c r="D76" s="62"/>
      <c r="E76" s="62"/>
      <c r="F76" s="62"/>
      <c r="G76" s="62"/>
      <c r="H76" s="62"/>
      <c r="I76" s="171"/>
      <c r="J76" s="62"/>
      <c r="K76" s="62"/>
      <c r="L76" s="60"/>
    </row>
    <row r="77" spans="2:12" s="1" customFormat="1" ht="14.4" customHeight="1">
      <c r="B77" s="40"/>
      <c r="C77" s="62"/>
      <c r="D77" s="62"/>
      <c r="E77" s="389" t="str">
        <f>E7</f>
        <v>Mendelova univerzita v Brně, Zemědělská 1665/1</v>
      </c>
      <c r="F77" s="390"/>
      <c r="G77" s="390"/>
      <c r="H77" s="390"/>
      <c r="I77" s="171"/>
      <c r="J77" s="62"/>
      <c r="K77" s="62"/>
      <c r="L77" s="60"/>
    </row>
    <row r="78" spans="2:12" ht="13.2">
      <c r="B78" s="28"/>
      <c r="C78" s="64" t="s">
        <v>104</v>
      </c>
      <c r="D78" s="172"/>
      <c r="E78" s="172"/>
      <c r="F78" s="172"/>
      <c r="G78" s="172"/>
      <c r="H78" s="172"/>
      <c r="J78" s="172"/>
      <c r="K78" s="172"/>
      <c r="L78" s="173"/>
    </row>
    <row r="79" spans="2:12" s="1" customFormat="1" ht="14.4" customHeight="1">
      <c r="B79" s="40"/>
      <c r="C79" s="62"/>
      <c r="D79" s="62"/>
      <c r="E79" s="389" t="s">
        <v>105</v>
      </c>
      <c r="F79" s="391"/>
      <c r="G79" s="391"/>
      <c r="H79" s="391"/>
      <c r="I79" s="171"/>
      <c r="J79" s="62"/>
      <c r="K79" s="62"/>
      <c r="L79" s="60"/>
    </row>
    <row r="80" spans="2:12" s="1" customFormat="1" ht="14.4" customHeight="1">
      <c r="B80" s="40"/>
      <c r="C80" s="64" t="s">
        <v>106</v>
      </c>
      <c r="D80" s="62"/>
      <c r="E80" s="62"/>
      <c r="F80" s="62"/>
      <c r="G80" s="62"/>
      <c r="H80" s="62"/>
      <c r="I80" s="171"/>
      <c r="J80" s="62"/>
      <c r="K80" s="62"/>
      <c r="L80" s="60"/>
    </row>
    <row r="81" spans="2:65" s="1" customFormat="1" ht="16.2" customHeight="1">
      <c r="B81" s="40"/>
      <c r="C81" s="62"/>
      <c r="D81" s="62"/>
      <c r="E81" s="380" t="str">
        <f>E11</f>
        <v>002 - ZTI</v>
      </c>
      <c r="F81" s="391"/>
      <c r="G81" s="391"/>
      <c r="H81" s="391"/>
      <c r="I81" s="171"/>
      <c r="J81" s="62"/>
      <c r="K81" s="62"/>
      <c r="L81" s="60"/>
    </row>
    <row r="82" spans="2:65" s="1" customFormat="1" ht="6.9" customHeight="1">
      <c r="B82" s="40"/>
      <c r="C82" s="62"/>
      <c r="D82" s="62"/>
      <c r="E82" s="62"/>
      <c r="F82" s="62"/>
      <c r="G82" s="62"/>
      <c r="H82" s="62"/>
      <c r="I82" s="171"/>
      <c r="J82" s="62"/>
      <c r="K82" s="62"/>
      <c r="L82" s="60"/>
    </row>
    <row r="83" spans="2:65" s="1" customFormat="1" ht="18" customHeight="1">
      <c r="B83" s="40"/>
      <c r="C83" s="64" t="s">
        <v>23</v>
      </c>
      <c r="D83" s="62"/>
      <c r="E83" s="62"/>
      <c r="F83" s="174" t="str">
        <f>F14</f>
        <v xml:space="preserve"> </v>
      </c>
      <c r="G83" s="62"/>
      <c r="H83" s="62"/>
      <c r="I83" s="175" t="s">
        <v>25</v>
      </c>
      <c r="J83" s="72">
        <f>IF(J14="","",J14)</f>
        <v>43451</v>
      </c>
      <c r="K83" s="62"/>
      <c r="L83" s="60"/>
    </row>
    <row r="84" spans="2:65" s="1" customFormat="1" ht="6.9" customHeight="1">
      <c r="B84" s="40"/>
      <c r="C84" s="62"/>
      <c r="D84" s="62"/>
      <c r="E84" s="62"/>
      <c r="F84" s="62"/>
      <c r="G84" s="62"/>
      <c r="H84" s="62"/>
      <c r="I84" s="171"/>
      <c r="J84" s="62"/>
      <c r="K84" s="62"/>
      <c r="L84" s="60"/>
    </row>
    <row r="85" spans="2:65" s="1" customFormat="1" ht="13.2">
      <c r="B85" s="40"/>
      <c r="C85" s="64" t="s">
        <v>26</v>
      </c>
      <c r="D85" s="62"/>
      <c r="E85" s="62"/>
      <c r="F85" s="174" t="str">
        <f>E17</f>
        <v xml:space="preserve"> </v>
      </c>
      <c r="G85" s="62"/>
      <c r="H85" s="62"/>
      <c r="I85" s="175" t="s">
        <v>31</v>
      </c>
      <c r="J85" s="174" t="str">
        <f>E23</f>
        <v xml:space="preserve"> </v>
      </c>
      <c r="K85" s="62"/>
      <c r="L85" s="60"/>
    </row>
    <row r="86" spans="2:65" s="1" customFormat="1" ht="14.4" customHeight="1">
      <c r="B86" s="40"/>
      <c r="C86" s="64" t="s">
        <v>29</v>
      </c>
      <c r="D86" s="62"/>
      <c r="E86" s="62"/>
      <c r="F86" s="174" t="str">
        <f>IF(E20="","",E20)</f>
        <v/>
      </c>
      <c r="G86" s="62"/>
      <c r="H86" s="62"/>
      <c r="I86" s="171"/>
      <c r="J86" s="62"/>
      <c r="K86" s="62"/>
      <c r="L86" s="60"/>
    </row>
    <row r="87" spans="2:65" s="1" customFormat="1" ht="10.35" customHeight="1">
      <c r="B87" s="40"/>
      <c r="C87" s="62"/>
      <c r="D87" s="62"/>
      <c r="E87" s="62"/>
      <c r="F87" s="62"/>
      <c r="G87" s="62"/>
      <c r="H87" s="62"/>
      <c r="I87" s="171"/>
      <c r="J87" s="62"/>
      <c r="K87" s="62"/>
      <c r="L87" s="60"/>
    </row>
    <row r="88" spans="2:65" s="10" customFormat="1" ht="29.25" customHeight="1">
      <c r="B88" s="176"/>
      <c r="C88" s="177" t="s">
        <v>132</v>
      </c>
      <c r="D88" s="178" t="s">
        <v>53</v>
      </c>
      <c r="E88" s="178" t="s">
        <v>49</v>
      </c>
      <c r="F88" s="178" t="s">
        <v>133</v>
      </c>
      <c r="G88" s="178" t="s">
        <v>134</v>
      </c>
      <c r="H88" s="178" t="s">
        <v>135</v>
      </c>
      <c r="I88" s="179" t="s">
        <v>136</v>
      </c>
      <c r="J88" s="178" t="s">
        <v>110</v>
      </c>
      <c r="K88" s="180" t="s">
        <v>137</v>
      </c>
      <c r="L88" s="181"/>
      <c r="M88" s="80" t="s">
        <v>138</v>
      </c>
      <c r="N88" s="81" t="s">
        <v>38</v>
      </c>
      <c r="O88" s="81" t="s">
        <v>139</v>
      </c>
      <c r="P88" s="81" t="s">
        <v>140</v>
      </c>
      <c r="Q88" s="81" t="s">
        <v>141</v>
      </c>
      <c r="R88" s="81" t="s">
        <v>142</v>
      </c>
      <c r="S88" s="81" t="s">
        <v>143</v>
      </c>
      <c r="T88" s="82" t="s">
        <v>144</v>
      </c>
    </row>
    <row r="89" spans="2:65" s="1" customFormat="1" ht="29.25" customHeight="1">
      <c r="B89" s="40"/>
      <c r="C89" s="86" t="s">
        <v>111</v>
      </c>
      <c r="D89" s="62"/>
      <c r="E89" s="62"/>
      <c r="F89" s="62"/>
      <c r="G89" s="62"/>
      <c r="H89" s="62"/>
      <c r="I89" s="171"/>
      <c r="J89" s="182">
        <f>BK89</f>
        <v>0</v>
      </c>
      <c r="K89" s="62"/>
      <c r="L89" s="60"/>
      <c r="M89" s="83"/>
      <c r="N89" s="84"/>
      <c r="O89" s="84"/>
      <c r="P89" s="183">
        <f>P90+P139+P140</f>
        <v>0</v>
      </c>
      <c r="Q89" s="84"/>
      <c r="R89" s="183">
        <f>R90+R139+R140</f>
        <v>0</v>
      </c>
      <c r="S89" s="84"/>
      <c r="T89" s="184">
        <f>T90+T139+T140</f>
        <v>0</v>
      </c>
      <c r="AT89" s="24" t="s">
        <v>67</v>
      </c>
      <c r="AU89" s="24" t="s">
        <v>112</v>
      </c>
      <c r="BK89" s="185">
        <f>BK90+BK139+BK140</f>
        <v>0</v>
      </c>
    </row>
    <row r="90" spans="2:65" s="11" customFormat="1" ht="37.35" customHeight="1">
      <c r="B90" s="186"/>
      <c r="C90" s="187"/>
      <c r="D90" s="188" t="s">
        <v>67</v>
      </c>
      <c r="E90" s="189" t="s">
        <v>371</v>
      </c>
      <c r="F90" s="189" t="s">
        <v>372</v>
      </c>
      <c r="G90" s="187"/>
      <c r="H90" s="187"/>
      <c r="I90" s="190"/>
      <c r="J90" s="191">
        <f>BK90</f>
        <v>0</v>
      </c>
      <c r="K90" s="187"/>
      <c r="L90" s="192"/>
      <c r="M90" s="193"/>
      <c r="N90" s="194"/>
      <c r="O90" s="194"/>
      <c r="P90" s="195">
        <f>P91+P95+P106+P117</f>
        <v>0</v>
      </c>
      <c r="Q90" s="194"/>
      <c r="R90" s="195">
        <f>R91+R95+R106+R117</f>
        <v>0</v>
      </c>
      <c r="S90" s="194"/>
      <c r="T90" s="196">
        <f>T91+T95+T106+T117</f>
        <v>0</v>
      </c>
      <c r="AR90" s="197" t="s">
        <v>77</v>
      </c>
      <c r="AT90" s="198" t="s">
        <v>67</v>
      </c>
      <c r="AU90" s="198" t="s">
        <v>68</v>
      </c>
      <c r="AY90" s="197" t="s">
        <v>146</v>
      </c>
      <c r="BK90" s="199">
        <f>BK91+BK95+BK106+BK117</f>
        <v>0</v>
      </c>
    </row>
    <row r="91" spans="2:65" s="11" customFormat="1" ht="19.95" customHeight="1">
      <c r="B91" s="186"/>
      <c r="C91" s="187"/>
      <c r="D91" s="188" t="s">
        <v>67</v>
      </c>
      <c r="E91" s="200" t="s">
        <v>613</v>
      </c>
      <c r="F91" s="200" t="s">
        <v>614</v>
      </c>
      <c r="G91" s="187"/>
      <c r="H91" s="187"/>
      <c r="I91" s="190"/>
      <c r="J91" s="201">
        <f>BK91</f>
        <v>0</v>
      </c>
      <c r="K91" s="187"/>
      <c r="L91" s="192"/>
      <c r="M91" s="193"/>
      <c r="N91" s="194"/>
      <c r="O91" s="194"/>
      <c r="P91" s="195">
        <f>SUM(P92:P94)</f>
        <v>0</v>
      </c>
      <c r="Q91" s="194"/>
      <c r="R91" s="195">
        <f>SUM(R92:R94)</f>
        <v>0</v>
      </c>
      <c r="S91" s="194"/>
      <c r="T91" s="196">
        <f>SUM(T92:T94)</f>
        <v>0</v>
      </c>
      <c r="AR91" s="197" t="s">
        <v>77</v>
      </c>
      <c r="AT91" s="198" t="s">
        <v>67</v>
      </c>
      <c r="AU91" s="198" t="s">
        <v>75</v>
      </c>
      <c r="AY91" s="197" t="s">
        <v>146</v>
      </c>
      <c r="BK91" s="199">
        <f>SUM(BK92:BK94)</f>
        <v>0</v>
      </c>
    </row>
    <row r="92" spans="2:65" s="1" customFormat="1" ht="22.8" customHeight="1">
      <c r="B92" s="40"/>
      <c r="C92" s="202" t="s">
        <v>75</v>
      </c>
      <c r="D92" s="202" t="s">
        <v>148</v>
      </c>
      <c r="E92" s="203" t="s">
        <v>615</v>
      </c>
      <c r="F92" s="204" t="s">
        <v>616</v>
      </c>
      <c r="G92" s="205" t="s">
        <v>180</v>
      </c>
      <c r="H92" s="206">
        <v>4</v>
      </c>
      <c r="I92" s="207"/>
      <c r="J92" s="208">
        <f>ROUND(I92*H92,2)</f>
        <v>0</v>
      </c>
      <c r="K92" s="204" t="s">
        <v>21</v>
      </c>
      <c r="L92" s="60"/>
      <c r="M92" s="209" t="s">
        <v>21</v>
      </c>
      <c r="N92" s="210" t="s">
        <v>39</v>
      </c>
      <c r="O92" s="41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AR92" s="24" t="s">
        <v>237</v>
      </c>
      <c r="AT92" s="24" t="s">
        <v>148</v>
      </c>
      <c r="AU92" s="24" t="s">
        <v>77</v>
      </c>
      <c r="AY92" s="24" t="s">
        <v>146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24" t="s">
        <v>75</v>
      </c>
      <c r="BK92" s="213">
        <f>ROUND(I92*H92,2)</f>
        <v>0</v>
      </c>
      <c r="BL92" s="24" t="s">
        <v>237</v>
      </c>
      <c r="BM92" s="24" t="s">
        <v>77</v>
      </c>
    </row>
    <row r="93" spans="2:65" s="1" customFormat="1" ht="14.4" customHeight="1">
      <c r="B93" s="40"/>
      <c r="C93" s="226" t="s">
        <v>77</v>
      </c>
      <c r="D93" s="226" t="s">
        <v>165</v>
      </c>
      <c r="E93" s="227" t="s">
        <v>617</v>
      </c>
      <c r="F93" s="228" t="s">
        <v>618</v>
      </c>
      <c r="G93" s="229" t="s">
        <v>180</v>
      </c>
      <c r="H93" s="230">
        <v>2</v>
      </c>
      <c r="I93" s="231"/>
      <c r="J93" s="232">
        <f>ROUND(I93*H93,2)</f>
        <v>0</v>
      </c>
      <c r="K93" s="228" t="s">
        <v>21</v>
      </c>
      <c r="L93" s="233"/>
      <c r="M93" s="234" t="s">
        <v>21</v>
      </c>
      <c r="N93" s="235" t="s">
        <v>39</v>
      </c>
      <c r="O93" s="41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AR93" s="24" t="s">
        <v>319</v>
      </c>
      <c r="AT93" s="24" t="s">
        <v>165</v>
      </c>
      <c r="AU93" s="24" t="s">
        <v>77</v>
      </c>
      <c r="AY93" s="24" t="s">
        <v>146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24" t="s">
        <v>75</v>
      </c>
      <c r="BK93" s="213">
        <f>ROUND(I93*H93,2)</f>
        <v>0</v>
      </c>
      <c r="BL93" s="24" t="s">
        <v>237</v>
      </c>
      <c r="BM93" s="24" t="s">
        <v>151</v>
      </c>
    </row>
    <row r="94" spans="2:65" s="1" customFormat="1" ht="14.4" customHeight="1">
      <c r="B94" s="40"/>
      <c r="C94" s="226" t="s">
        <v>156</v>
      </c>
      <c r="D94" s="226" t="s">
        <v>165</v>
      </c>
      <c r="E94" s="227" t="s">
        <v>619</v>
      </c>
      <c r="F94" s="228" t="s">
        <v>620</v>
      </c>
      <c r="G94" s="229" t="s">
        <v>180</v>
      </c>
      <c r="H94" s="230">
        <v>2</v>
      </c>
      <c r="I94" s="231"/>
      <c r="J94" s="232">
        <f>ROUND(I94*H94,2)</f>
        <v>0</v>
      </c>
      <c r="K94" s="228" t="s">
        <v>21</v>
      </c>
      <c r="L94" s="233"/>
      <c r="M94" s="234" t="s">
        <v>21</v>
      </c>
      <c r="N94" s="235" t="s">
        <v>39</v>
      </c>
      <c r="O94" s="41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AR94" s="24" t="s">
        <v>319</v>
      </c>
      <c r="AT94" s="24" t="s">
        <v>165</v>
      </c>
      <c r="AU94" s="24" t="s">
        <v>77</v>
      </c>
      <c r="AY94" s="24" t="s">
        <v>146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24" t="s">
        <v>75</v>
      </c>
      <c r="BK94" s="213">
        <f>ROUND(I94*H94,2)</f>
        <v>0</v>
      </c>
      <c r="BL94" s="24" t="s">
        <v>237</v>
      </c>
      <c r="BM94" s="24" t="s">
        <v>177</v>
      </c>
    </row>
    <row r="95" spans="2:65" s="11" customFormat="1" ht="29.85" customHeight="1">
      <c r="B95" s="186"/>
      <c r="C95" s="187"/>
      <c r="D95" s="188" t="s">
        <v>67</v>
      </c>
      <c r="E95" s="200" t="s">
        <v>621</v>
      </c>
      <c r="F95" s="200" t="s">
        <v>622</v>
      </c>
      <c r="G95" s="187"/>
      <c r="H95" s="187"/>
      <c r="I95" s="190"/>
      <c r="J95" s="201">
        <f>BK95</f>
        <v>0</v>
      </c>
      <c r="K95" s="187"/>
      <c r="L95" s="192"/>
      <c r="M95" s="193"/>
      <c r="N95" s="194"/>
      <c r="O95" s="194"/>
      <c r="P95" s="195">
        <f>SUM(P96:P105)</f>
        <v>0</v>
      </c>
      <c r="Q95" s="194"/>
      <c r="R95" s="195">
        <f>SUM(R96:R105)</f>
        <v>0</v>
      </c>
      <c r="S95" s="194"/>
      <c r="T95" s="196">
        <f>SUM(T96:T105)</f>
        <v>0</v>
      </c>
      <c r="AR95" s="197" t="s">
        <v>77</v>
      </c>
      <c r="AT95" s="198" t="s">
        <v>67</v>
      </c>
      <c r="AU95" s="198" t="s">
        <v>75</v>
      </c>
      <c r="AY95" s="197" t="s">
        <v>146</v>
      </c>
      <c r="BK95" s="199">
        <f>SUM(BK96:BK105)</f>
        <v>0</v>
      </c>
    </row>
    <row r="96" spans="2:65" s="1" customFormat="1" ht="14.4" customHeight="1">
      <c r="B96" s="40"/>
      <c r="C96" s="202" t="s">
        <v>151</v>
      </c>
      <c r="D96" s="202" t="s">
        <v>148</v>
      </c>
      <c r="E96" s="203" t="s">
        <v>623</v>
      </c>
      <c r="F96" s="204" t="s">
        <v>624</v>
      </c>
      <c r="G96" s="205" t="s">
        <v>180</v>
      </c>
      <c r="H96" s="206">
        <v>5</v>
      </c>
      <c r="I96" s="207"/>
      <c r="J96" s="208">
        <f t="shared" ref="J96:J105" si="0">ROUND(I96*H96,2)</f>
        <v>0</v>
      </c>
      <c r="K96" s="204" t="s">
        <v>21</v>
      </c>
      <c r="L96" s="60"/>
      <c r="M96" s="209" t="s">
        <v>21</v>
      </c>
      <c r="N96" s="210" t="s">
        <v>39</v>
      </c>
      <c r="O96" s="41"/>
      <c r="P96" s="211">
        <f t="shared" ref="P96:P105" si="1">O96*H96</f>
        <v>0</v>
      </c>
      <c r="Q96" s="211">
        <v>0</v>
      </c>
      <c r="R96" s="211">
        <f t="shared" ref="R96:R105" si="2">Q96*H96</f>
        <v>0</v>
      </c>
      <c r="S96" s="211">
        <v>0</v>
      </c>
      <c r="T96" s="212">
        <f t="shared" ref="T96:T105" si="3">S96*H96</f>
        <v>0</v>
      </c>
      <c r="AR96" s="24" t="s">
        <v>237</v>
      </c>
      <c r="AT96" s="24" t="s">
        <v>148</v>
      </c>
      <c r="AU96" s="24" t="s">
        <v>77</v>
      </c>
      <c r="AY96" s="24" t="s">
        <v>146</v>
      </c>
      <c r="BE96" s="213">
        <f t="shared" ref="BE96:BE105" si="4">IF(N96="základní",J96,0)</f>
        <v>0</v>
      </c>
      <c r="BF96" s="213">
        <f t="shared" ref="BF96:BF105" si="5">IF(N96="snížená",J96,0)</f>
        <v>0</v>
      </c>
      <c r="BG96" s="213">
        <f t="shared" ref="BG96:BG105" si="6">IF(N96="zákl. přenesená",J96,0)</f>
        <v>0</v>
      </c>
      <c r="BH96" s="213">
        <f t="shared" ref="BH96:BH105" si="7">IF(N96="sníž. přenesená",J96,0)</f>
        <v>0</v>
      </c>
      <c r="BI96" s="213">
        <f t="shared" ref="BI96:BI105" si="8">IF(N96="nulová",J96,0)</f>
        <v>0</v>
      </c>
      <c r="BJ96" s="24" t="s">
        <v>75</v>
      </c>
      <c r="BK96" s="213">
        <f t="shared" ref="BK96:BK105" si="9">ROUND(I96*H96,2)</f>
        <v>0</v>
      </c>
      <c r="BL96" s="24" t="s">
        <v>237</v>
      </c>
      <c r="BM96" s="24" t="s">
        <v>168</v>
      </c>
    </row>
    <row r="97" spans="2:65" s="1" customFormat="1" ht="14.4" customHeight="1">
      <c r="B97" s="40"/>
      <c r="C97" s="202" t="s">
        <v>171</v>
      </c>
      <c r="D97" s="202" t="s">
        <v>148</v>
      </c>
      <c r="E97" s="203" t="s">
        <v>625</v>
      </c>
      <c r="F97" s="204" t="s">
        <v>626</v>
      </c>
      <c r="G97" s="205" t="s">
        <v>180</v>
      </c>
      <c r="H97" s="206">
        <v>1</v>
      </c>
      <c r="I97" s="207"/>
      <c r="J97" s="208">
        <f t="shared" si="0"/>
        <v>0</v>
      </c>
      <c r="K97" s="204" t="s">
        <v>21</v>
      </c>
      <c r="L97" s="60"/>
      <c r="M97" s="209" t="s">
        <v>21</v>
      </c>
      <c r="N97" s="210" t="s">
        <v>39</v>
      </c>
      <c r="O97" s="41"/>
      <c r="P97" s="211">
        <f t="shared" si="1"/>
        <v>0</v>
      </c>
      <c r="Q97" s="211">
        <v>0</v>
      </c>
      <c r="R97" s="211">
        <f t="shared" si="2"/>
        <v>0</v>
      </c>
      <c r="S97" s="211">
        <v>0</v>
      </c>
      <c r="T97" s="212">
        <f t="shared" si="3"/>
        <v>0</v>
      </c>
      <c r="AR97" s="24" t="s">
        <v>237</v>
      </c>
      <c r="AT97" s="24" t="s">
        <v>148</v>
      </c>
      <c r="AU97" s="24" t="s">
        <v>77</v>
      </c>
      <c r="AY97" s="24" t="s">
        <v>146</v>
      </c>
      <c r="BE97" s="213">
        <f t="shared" si="4"/>
        <v>0</v>
      </c>
      <c r="BF97" s="213">
        <f t="shared" si="5"/>
        <v>0</v>
      </c>
      <c r="BG97" s="213">
        <f t="shared" si="6"/>
        <v>0</v>
      </c>
      <c r="BH97" s="213">
        <f t="shared" si="7"/>
        <v>0</v>
      </c>
      <c r="BI97" s="213">
        <f t="shared" si="8"/>
        <v>0</v>
      </c>
      <c r="BJ97" s="24" t="s">
        <v>75</v>
      </c>
      <c r="BK97" s="213">
        <f t="shared" si="9"/>
        <v>0</v>
      </c>
      <c r="BL97" s="24" t="s">
        <v>237</v>
      </c>
      <c r="BM97" s="24" t="s">
        <v>197</v>
      </c>
    </row>
    <row r="98" spans="2:65" s="1" customFormat="1" ht="14.4" customHeight="1">
      <c r="B98" s="40"/>
      <c r="C98" s="202" t="s">
        <v>177</v>
      </c>
      <c r="D98" s="202" t="s">
        <v>148</v>
      </c>
      <c r="E98" s="203" t="s">
        <v>627</v>
      </c>
      <c r="F98" s="204" t="s">
        <v>628</v>
      </c>
      <c r="G98" s="205" t="s">
        <v>245</v>
      </c>
      <c r="H98" s="206">
        <v>1</v>
      </c>
      <c r="I98" s="207"/>
      <c r="J98" s="208">
        <f t="shared" si="0"/>
        <v>0</v>
      </c>
      <c r="K98" s="204" t="s">
        <v>21</v>
      </c>
      <c r="L98" s="60"/>
      <c r="M98" s="209" t="s">
        <v>21</v>
      </c>
      <c r="N98" s="210" t="s">
        <v>39</v>
      </c>
      <c r="O98" s="41"/>
      <c r="P98" s="211">
        <f t="shared" si="1"/>
        <v>0</v>
      </c>
      <c r="Q98" s="211">
        <v>0</v>
      </c>
      <c r="R98" s="211">
        <f t="shared" si="2"/>
        <v>0</v>
      </c>
      <c r="S98" s="211">
        <v>0</v>
      </c>
      <c r="T98" s="212">
        <f t="shared" si="3"/>
        <v>0</v>
      </c>
      <c r="AR98" s="24" t="s">
        <v>237</v>
      </c>
      <c r="AT98" s="24" t="s">
        <v>148</v>
      </c>
      <c r="AU98" s="24" t="s">
        <v>77</v>
      </c>
      <c r="AY98" s="24" t="s">
        <v>146</v>
      </c>
      <c r="BE98" s="213">
        <f t="shared" si="4"/>
        <v>0</v>
      </c>
      <c r="BF98" s="213">
        <f t="shared" si="5"/>
        <v>0</v>
      </c>
      <c r="BG98" s="213">
        <f t="shared" si="6"/>
        <v>0</v>
      </c>
      <c r="BH98" s="213">
        <f t="shared" si="7"/>
        <v>0</v>
      </c>
      <c r="BI98" s="213">
        <f t="shared" si="8"/>
        <v>0</v>
      </c>
      <c r="BJ98" s="24" t="s">
        <v>75</v>
      </c>
      <c r="BK98" s="213">
        <f t="shared" si="9"/>
        <v>0</v>
      </c>
      <c r="BL98" s="24" t="s">
        <v>237</v>
      </c>
      <c r="BM98" s="24" t="s">
        <v>214</v>
      </c>
    </row>
    <row r="99" spans="2:65" s="1" customFormat="1" ht="14.4" customHeight="1">
      <c r="B99" s="40"/>
      <c r="C99" s="202" t="s">
        <v>183</v>
      </c>
      <c r="D99" s="202" t="s">
        <v>148</v>
      </c>
      <c r="E99" s="203" t="s">
        <v>629</v>
      </c>
      <c r="F99" s="204" t="s">
        <v>630</v>
      </c>
      <c r="G99" s="205" t="s">
        <v>245</v>
      </c>
      <c r="H99" s="206">
        <v>1</v>
      </c>
      <c r="I99" s="207"/>
      <c r="J99" s="208">
        <f t="shared" si="0"/>
        <v>0</v>
      </c>
      <c r="K99" s="204" t="s">
        <v>21</v>
      </c>
      <c r="L99" s="60"/>
      <c r="M99" s="209" t="s">
        <v>21</v>
      </c>
      <c r="N99" s="210" t="s">
        <v>39</v>
      </c>
      <c r="O99" s="41"/>
      <c r="P99" s="211">
        <f t="shared" si="1"/>
        <v>0</v>
      </c>
      <c r="Q99" s="211">
        <v>0</v>
      </c>
      <c r="R99" s="211">
        <f t="shared" si="2"/>
        <v>0</v>
      </c>
      <c r="S99" s="211">
        <v>0</v>
      </c>
      <c r="T99" s="212">
        <f t="shared" si="3"/>
        <v>0</v>
      </c>
      <c r="AR99" s="24" t="s">
        <v>237</v>
      </c>
      <c r="AT99" s="24" t="s">
        <v>148</v>
      </c>
      <c r="AU99" s="24" t="s">
        <v>77</v>
      </c>
      <c r="AY99" s="24" t="s">
        <v>146</v>
      </c>
      <c r="BE99" s="213">
        <f t="shared" si="4"/>
        <v>0</v>
      </c>
      <c r="BF99" s="213">
        <f t="shared" si="5"/>
        <v>0</v>
      </c>
      <c r="BG99" s="213">
        <f t="shared" si="6"/>
        <v>0</v>
      </c>
      <c r="BH99" s="213">
        <f t="shared" si="7"/>
        <v>0</v>
      </c>
      <c r="BI99" s="213">
        <f t="shared" si="8"/>
        <v>0</v>
      </c>
      <c r="BJ99" s="24" t="s">
        <v>75</v>
      </c>
      <c r="BK99" s="213">
        <f t="shared" si="9"/>
        <v>0</v>
      </c>
      <c r="BL99" s="24" t="s">
        <v>237</v>
      </c>
      <c r="BM99" s="24" t="s">
        <v>227</v>
      </c>
    </row>
    <row r="100" spans="2:65" s="1" customFormat="1" ht="22.8" customHeight="1">
      <c r="B100" s="40"/>
      <c r="C100" s="226" t="s">
        <v>168</v>
      </c>
      <c r="D100" s="226" t="s">
        <v>165</v>
      </c>
      <c r="E100" s="227" t="s">
        <v>631</v>
      </c>
      <c r="F100" s="228" t="s">
        <v>632</v>
      </c>
      <c r="G100" s="229" t="s">
        <v>245</v>
      </c>
      <c r="H100" s="230">
        <v>1</v>
      </c>
      <c r="I100" s="231"/>
      <c r="J100" s="232">
        <f t="shared" si="0"/>
        <v>0</v>
      </c>
      <c r="K100" s="228" t="s">
        <v>21</v>
      </c>
      <c r="L100" s="233"/>
      <c r="M100" s="234" t="s">
        <v>21</v>
      </c>
      <c r="N100" s="235" t="s">
        <v>39</v>
      </c>
      <c r="O100" s="41"/>
      <c r="P100" s="211">
        <f t="shared" si="1"/>
        <v>0</v>
      </c>
      <c r="Q100" s="211">
        <v>0</v>
      </c>
      <c r="R100" s="211">
        <f t="shared" si="2"/>
        <v>0</v>
      </c>
      <c r="S100" s="211">
        <v>0</v>
      </c>
      <c r="T100" s="212">
        <f t="shared" si="3"/>
        <v>0</v>
      </c>
      <c r="AR100" s="24" t="s">
        <v>319</v>
      </c>
      <c r="AT100" s="24" t="s">
        <v>165</v>
      </c>
      <c r="AU100" s="24" t="s">
        <v>77</v>
      </c>
      <c r="AY100" s="24" t="s">
        <v>146</v>
      </c>
      <c r="BE100" s="213">
        <f t="shared" si="4"/>
        <v>0</v>
      </c>
      <c r="BF100" s="213">
        <f t="shared" si="5"/>
        <v>0</v>
      </c>
      <c r="BG100" s="213">
        <f t="shared" si="6"/>
        <v>0</v>
      </c>
      <c r="BH100" s="213">
        <f t="shared" si="7"/>
        <v>0</v>
      </c>
      <c r="BI100" s="213">
        <f t="shared" si="8"/>
        <v>0</v>
      </c>
      <c r="BJ100" s="24" t="s">
        <v>75</v>
      </c>
      <c r="BK100" s="213">
        <f t="shared" si="9"/>
        <v>0</v>
      </c>
      <c r="BL100" s="24" t="s">
        <v>237</v>
      </c>
      <c r="BM100" s="24" t="s">
        <v>237</v>
      </c>
    </row>
    <row r="101" spans="2:65" s="1" customFormat="1" ht="14.4" customHeight="1">
      <c r="B101" s="40"/>
      <c r="C101" s="202" t="s">
        <v>193</v>
      </c>
      <c r="D101" s="202" t="s">
        <v>148</v>
      </c>
      <c r="E101" s="203" t="s">
        <v>633</v>
      </c>
      <c r="F101" s="204" t="s">
        <v>634</v>
      </c>
      <c r="G101" s="205" t="s">
        <v>245</v>
      </c>
      <c r="H101" s="206">
        <v>3</v>
      </c>
      <c r="I101" s="207"/>
      <c r="J101" s="208">
        <f t="shared" si="0"/>
        <v>0</v>
      </c>
      <c r="K101" s="204" t="s">
        <v>21</v>
      </c>
      <c r="L101" s="60"/>
      <c r="M101" s="209" t="s">
        <v>21</v>
      </c>
      <c r="N101" s="210" t="s">
        <v>39</v>
      </c>
      <c r="O101" s="41"/>
      <c r="P101" s="211">
        <f t="shared" si="1"/>
        <v>0</v>
      </c>
      <c r="Q101" s="211">
        <v>0</v>
      </c>
      <c r="R101" s="211">
        <f t="shared" si="2"/>
        <v>0</v>
      </c>
      <c r="S101" s="211">
        <v>0</v>
      </c>
      <c r="T101" s="212">
        <f t="shared" si="3"/>
        <v>0</v>
      </c>
      <c r="AR101" s="24" t="s">
        <v>237</v>
      </c>
      <c r="AT101" s="24" t="s">
        <v>148</v>
      </c>
      <c r="AU101" s="24" t="s">
        <v>77</v>
      </c>
      <c r="AY101" s="24" t="s">
        <v>146</v>
      </c>
      <c r="BE101" s="213">
        <f t="shared" si="4"/>
        <v>0</v>
      </c>
      <c r="BF101" s="213">
        <f t="shared" si="5"/>
        <v>0</v>
      </c>
      <c r="BG101" s="213">
        <f t="shared" si="6"/>
        <v>0</v>
      </c>
      <c r="BH101" s="213">
        <f t="shared" si="7"/>
        <v>0</v>
      </c>
      <c r="BI101" s="213">
        <f t="shared" si="8"/>
        <v>0</v>
      </c>
      <c r="BJ101" s="24" t="s">
        <v>75</v>
      </c>
      <c r="BK101" s="213">
        <f t="shared" si="9"/>
        <v>0</v>
      </c>
      <c r="BL101" s="24" t="s">
        <v>237</v>
      </c>
      <c r="BM101" s="24" t="s">
        <v>248</v>
      </c>
    </row>
    <row r="102" spans="2:65" s="1" customFormat="1" ht="14.4" customHeight="1">
      <c r="B102" s="40"/>
      <c r="C102" s="202" t="s">
        <v>197</v>
      </c>
      <c r="D102" s="202" t="s">
        <v>148</v>
      </c>
      <c r="E102" s="203" t="s">
        <v>635</v>
      </c>
      <c r="F102" s="204" t="s">
        <v>636</v>
      </c>
      <c r="G102" s="205" t="s">
        <v>245</v>
      </c>
      <c r="H102" s="206">
        <v>1</v>
      </c>
      <c r="I102" s="207"/>
      <c r="J102" s="208">
        <f t="shared" si="0"/>
        <v>0</v>
      </c>
      <c r="K102" s="204" t="s">
        <v>21</v>
      </c>
      <c r="L102" s="60"/>
      <c r="M102" s="209" t="s">
        <v>21</v>
      </c>
      <c r="N102" s="210" t="s">
        <v>39</v>
      </c>
      <c r="O102" s="41"/>
      <c r="P102" s="211">
        <f t="shared" si="1"/>
        <v>0</v>
      </c>
      <c r="Q102" s="211">
        <v>0</v>
      </c>
      <c r="R102" s="211">
        <f t="shared" si="2"/>
        <v>0</v>
      </c>
      <c r="S102" s="211">
        <v>0</v>
      </c>
      <c r="T102" s="212">
        <f t="shared" si="3"/>
        <v>0</v>
      </c>
      <c r="AR102" s="24" t="s">
        <v>237</v>
      </c>
      <c r="AT102" s="24" t="s">
        <v>148</v>
      </c>
      <c r="AU102" s="24" t="s">
        <v>77</v>
      </c>
      <c r="AY102" s="24" t="s">
        <v>146</v>
      </c>
      <c r="BE102" s="213">
        <f t="shared" si="4"/>
        <v>0</v>
      </c>
      <c r="BF102" s="213">
        <f t="shared" si="5"/>
        <v>0</v>
      </c>
      <c r="BG102" s="213">
        <f t="shared" si="6"/>
        <v>0</v>
      </c>
      <c r="BH102" s="213">
        <f t="shared" si="7"/>
        <v>0</v>
      </c>
      <c r="BI102" s="213">
        <f t="shared" si="8"/>
        <v>0</v>
      </c>
      <c r="BJ102" s="24" t="s">
        <v>75</v>
      </c>
      <c r="BK102" s="213">
        <f t="shared" si="9"/>
        <v>0</v>
      </c>
      <c r="BL102" s="24" t="s">
        <v>237</v>
      </c>
      <c r="BM102" s="24" t="s">
        <v>258</v>
      </c>
    </row>
    <row r="103" spans="2:65" s="1" customFormat="1" ht="14.4" customHeight="1">
      <c r="B103" s="40"/>
      <c r="C103" s="202" t="s">
        <v>206</v>
      </c>
      <c r="D103" s="202" t="s">
        <v>148</v>
      </c>
      <c r="E103" s="203" t="s">
        <v>637</v>
      </c>
      <c r="F103" s="204" t="s">
        <v>638</v>
      </c>
      <c r="G103" s="205" t="s">
        <v>180</v>
      </c>
      <c r="H103" s="206">
        <v>6</v>
      </c>
      <c r="I103" s="207"/>
      <c r="J103" s="208">
        <f t="shared" si="0"/>
        <v>0</v>
      </c>
      <c r="K103" s="204" t="s">
        <v>21</v>
      </c>
      <c r="L103" s="60"/>
      <c r="M103" s="209" t="s">
        <v>21</v>
      </c>
      <c r="N103" s="210" t="s">
        <v>39</v>
      </c>
      <c r="O103" s="41"/>
      <c r="P103" s="211">
        <f t="shared" si="1"/>
        <v>0</v>
      </c>
      <c r="Q103" s="211">
        <v>0</v>
      </c>
      <c r="R103" s="211">
        <f t="shared" si="2"/>
        <v>0</v>
      </c>
      <c r="S103" s="211">
        <v>0</v>
      </c>
      <c r="T103" s="212">
        <f t="shared" si="3"/>
        <v>0</v>
      </c>
      <c r="AR103" s="24" t="s">
        <v>237</v>
      </c>
      <c r="AT103" s="24" t="s">
        <v>148</v>
      </c>
      <c r="AU103" s="24" t="s">
        <v>77</v>
      </c>
      <c r="AY103" s="24" t="s">
        <v>146</v>
      </c>
      <c r="BE103" s="213">
        <f t="shared" si="4"/>
        <v>0</v>
      </c>
      <c r="BF103" s="213">
        <f t="shared" si="5"/>
        <v>0</v>
      </c>
      <c r="BG103" s="213">
        <f t="shared" si="6"/>
        <v>0</v>
      </c>
      <c r="BH103" s="213">
        <f t="shared" si="7"/>
        <v>0</v>
      </c>
      <c r="BI103" s="213">
        <f t="shared" si="8"/>
        <v>0</v>
      </c>
      <c r="BJ103" s="24" t="s">
        <v>75</v>
      </c>
      <c r="BK103" s="213">
        <f t="shared" si="9"/>
        <v>0</v>
      </c>
      <c r="BL103" s="24" t="s">
        <v>237</v>
      </c>
      <c r="BM103" s="24" t="s">
        <v>268</v>
      </c>
    </row>
    <row r="104" spans="2:65" s="1" customFormat="1" ht="22.8" customHeight="1">
      <c r="B104" s="40"/>
      <c r="C104" s="202" t="s">
        <v>214</v>
      </c>
      <c r="D104" s="202" t="s">
        <v>148</v>
      </c>
      <c r="E104" s="203" t="s">
        <v>639</v>
      </c>
      <c r="F104" s="204" t="s">
        <v>640</v>
      </c>
      <c r="G104" s="205" t="s">
        <v>160</v>
      </c>
      <c r="H104" s="206">
        <v>1.4E-2</v>
      </c>
      <c r="I104" s="207"/>
      <c r="J104" s="208">
        <f t="shared" si="0"/>
        <v>0</v>
      </c>
      <c r="K104" s="204" t="s">
        <v>21</v>
      </c>
      <c r="L104" s="60"/>
      <c r="M104" s="209" t="s">
        <v>21</v>
      </c>
      <c r="N104" s="210" t="s">
        <v>39</v>
      </c>
      <c r="O104" s="41"/>
      <c r="P104" s="211">
        <f t="shared" si="1"/>
        <v>0</v>
      </c>
      <c r="Q104" s="211">
        <v>0</v>
      </c>
      <c r="R104" s="211">
        <f t="shared" si="2"/>
        <v>0</v>
      </c>
      <c r="S104" s="211">
        <v>0</v>
      </c>
      <c r="T104" s="212">
        <f t="shared" si="3"/>
        <v>0</v>
      </c>
      <c r="AR104" s="24" t="s">
        <v>237</v>
      </c>
      <c r="AT104" s="24" t="s">
        <v>148</v>
      </c>
      <c r="AU104" s="24" t="s">
        <v>77</v>
      </c>
      <c r="AY104" s="24" t="s">
        <v>146</v>
      </c>
      <c r="BE104" s="213">
        <f t="shared" si="4"/>
        <v>0</v>
      </c>
      <c r="BF104" s="213">
        <f t="shared" si="5"/>
        <v>0</v>
      </c>
      <c r="BG104" s="213">
        <f t="shared" si="6"/>
        <v>0</v>
      </c>
      <c r="BH104" s="213">
        <f t="shared" si="7"/>
        <v>0</v>
      </c>
      <c r="BI104" s="213">
        <f t="shared" si="8"/>
        <v>0</v>
      </c>
      <c r="BJ104" s="24" t="s">
        <v>75</v>
      </c>
      <c r="BK104" s="213">
        <f t="shared" si="9"/>
        <v>0</v>
      </c>
      <c r="BL104" s="24" t="s">
        <v>237</v>
      </c>
      <c r="BM104" s="24" t="s">
        <v>278</v>
      </c>
    </row>
    <row r="105" spans="2:65" s="1" customFormat="1" ht="22.8" customHeight="1">
      <c r="B105" s="40"/>
      <c r="C105" s="202" t="s">
        <v>222</v>
      </c>
      <c r="D105" s="202" t="s">
        <v>148</v>
      </c>
      <c r="E105" s="203" t="s">
        <v>641</v>
      </c>
      <c r="F105" s="204" t="s">
        <v>642</v>
      </c>
      <c r="G105" s="205" t="s">
        <v>160</v>
      </c>
      <c r="H105" s="206">
        <v>2E-3</v>
      </c>
      <c r="I105" s="207"/>
      <c r="J105" s="208">
        <f t="shared" si="0"/>
        <v>0</v>
      </c>
      <c r="K105" s="204" t="s">
        <v>21</v>
      </c>
      <c r="L105" s="60"/>
      <c r="M105" s="209" t="s">
        <v>21</v>
      </c>
      <c r="N105" s="210" t="s">
        <v>39</v>
      </c>
      <c r="O105" s="41"/>
      <c r="P105" s="211">
        <f t="shared" si="1"/>
        <v>0</v>
      </c>
      <c r="Q105" s="211">
        <v>0</v>
      </c>
      <c r="R105" s="211">
        <f t="shared" si="2"/>
        <v>0</v>
      </c>
      <c r="S105" s="211">
        <v>0</v>
      </c>
      <c r="T105" s="212">
        <f t="shared" si="3"/>
        <v>0</v>
      </c>
      <c r="AR105" s="24" t="s">
        <v>237</v>
      </c>
      <c r="AT105" s="24" t="s">
        <v>148</v>
      </c>
      <c r="AU105" s="24" t="s">
        <v>77</v>
      </c>
      <c r="AY105" s="24" t="s">
        <v>146</v>
      </c>
      <c r="BE105" s="213">
        <f t="shared" si="4"/>
        <v>0</v>
      </c>
      <c r="BF105" s="213">
        <f t="shared" si="5"/>
        <v>0</v>
      </c>
      <c r="BG105" s="213">
        <f t="shared" si="6"/>
        <v>0</v>
      </c>
      <c r="BH105" s="213">
        <f t="shared" si="7"/>
        <v>0</v>
      </c>
      <c r="BI105" s="213">
        <f t="shared" si="8"/>
        <v>0</v>
      </c>
      <c r="BJ105" s="24" t="s">
        <v>75</v>
      </c>
      <c r="BK105" s="213">
        <f t="shared" si="9"/>
        <v>0</v>
      </c>
      <c r="BL105" s="24" t="s">
        <v>237</v>
      </c>
      <c r="BM105" s="24" t="s">
        <v>289</v>
      </c>
    </row>
    <row r="106" spans="2:65" s="11" customFormat="1" ht="29.85" customHeight="1">
      <c r="B106" s="186"/>
      <c r="C106" s="187"/>
      <c r="D106" s="188" t="s">
        <v>67</v>
      </c>
      <c r="E106" s="200" t="s">
        <v>643</v>
      </c>
      <c r="F106" s="200" t="s">
        <v>644</v>
      </c>
      <c r="G106" s="187"/>
      <c r="H106" s="187"/>
      <c r="I106" s="190"/>
      <c r="J106" s="201">
        <f>BK106</f>
        <v>0</v>
      </c>
      <c r="K106" s="187"/>
      <c r="L106" s="192"/>
      <c r="M106" s="193"/>
      <c r="N106" s="194"/>
      <c r="O106" s="194"/>
      <c r="P106" s="195">
        <f>SUM(P107:P116)</f>
        <v>0</v>
      </c>
      <c r="Q106" s="194"/>
      <c r="R106" s="195">
        <f>SUM(R107:R116)</f>
        <v>0</v>
      </c>
      <c r="S106" s="194"/>
      <c r="T106" s="196">
        <f>SUM(T107:T116)</f>
        <v>0</v>
      </c>
      <c r="AR106" s="197" t="s">
        <v>77</v>
      </c>
      <c r="AT106" s="198" t="s">
        <v>67</v>
      </c>
      <c r="AU106" s="198" t="s">
        <v>75</v>
      </c>
      <c r="AY106" s="197" t="s">
        <v>146</v>
      </c>
      <c r="BK106" s="199">
        <f>SUM(BK107:BK116)</f>
        <v>0</v>
      </c>
    </row>
    <row r="107" spans="2:65" s="1" customFormat="1" ht="14.4" customHeight="1">
      <c r="B107" s="40"/>
      <c r="C107" s="202" t="s">
        <v>227</v>
      </c>
      <c r="D107" s="202" t="s">
        <v>148</v>
      </c>
      <c r="E107" s="203" t="s">
        <v>645</v>
      </c>
      <c r="F107" s="204" t="s">
        <v>646</v>
      </c>
      <c r="G107" s="205" t="s">
        <v>245</v>
      </c>
      <c r="H107" s="206">
        <v>3</v>
      </c>
      <c r="I107" s="207"/>
      <c r="J107" s="208">
        <f t="shared" ref="J107:J116" si="10">ROUND(I107*H107,2)</f>
        <v>0</v>
      </c>
      <c r="K107" s="204" t="s">
        <v>21</v>
      </c>
      <c r="L107" s="60"/>
      <c r="M107" s="209" t="s">
        <v>21</v>
      </c>
      <c r="N107" s="210" t="s">
        <v>39</v>
      </c>
      <c r="O107" s="41"/>
      <c r="P107" s="211">
        <f t="shared" ref="P107:P116" si="11">O107*H107</f>
        <v>0</v>
      </c>
      <c r="Q107" s="211">
        <v>0</v>
      </c>
      <c r="R107" s="211">
        <f t="shared" ref="R107:R116" si="12">Q107*H107</f>
        <v>0</v>
      </c>
      <c r="S107" s="211">
        <v>0</v>
      </c>
      <c r="T107" s="212">
        <f t="shared" ref="T107:T116" si="13">S107*H107</f>
        <v>0</v>
      </c>
      <c r="AR107" s="24" t="s">
        <v>237</v>
      </c>
      <c r="AT107" s="24" t="s">
        <v>148</v>
      </c>
      <c r="AU107" s="24" t="s">
        <v>77</v>
      </c>
      <c r="AY107" s="24" t="s">
        <v>146</v>
      </c>
      <c r="BE107" s="213">
        <f t="shared" ref="BE107:BE116" si="14">IF(N107="základní",J107,0)</f>
        <v>0</v>
      </c>
      <c r="BF107" s="213">
        <f t="shared" ref="BF107:BF116" si="15">IF(N107="snížená",J107,0)</f>
        <v>0</v>
      </c>
      <c r="BG107" s="213">
        <f t="shared" ref="BG107:BG116" si="16">IF(N107="zákl. přenesená",J107,0)</f>
        <v>0</v>
      </c>
      <c r="BH107" s="213">
        <f t="shared" ref="BH107:BH116" si="17">IF(N107="sníž. přenesená",J107,0)</f>
        <v>0</v>
      </c>
      <c r="BI107" s="213">
        <f t="shared" ref="BI107:BI116" si="18">IF(N107="nulová",J107,0)</f>
        <v>0</v>
      </c>
      <c r="BJ107" s="24" t="s">
        <v>75</v>
      </c>
      <c r="BK107" s="213">
        <f t="shared" ref="BK107:BK116" si="19">ROUND(I107*H107,2)</f>
        <v>0</v>
      </c>
      <c r="BL107" s="24" t="s">
        <v>237</v>
      </c>
      <c r="BM107" s="24" t="s">
        <v>299</v>
      </c>
    </row>
    <row r="108" spans="2:65" s="1" customFormat="1" ht="22.8" customHeight="1">
      <c r="B108" s="40"/>
      <c r="C108" s="202" t="s">
        <v>10</v>
      </c>
      <c r="D108" s="202" t="s">
        <v>148</v>
      </c>
      <c r="E108" s="203" t="s">
        <v>647</v>
      </c>
      <c r="F108" s="204" t="s">
        <v>648</v>
      </c>
      <c r="G108" s="205" t="s">
        <v>245</v>
      </c>
      <c r="H108" s="206">
        <v>3</v>
      </c>
      <c r="I108" s="207"/>
      <c r="J108" s="208">
        <f t="shared" si="10"/>
        <v>0</v>
      </c>
      <c r="K108" s="204" t="s">
        <v>21</v>
      </c>
      <c r="L108" s="60"/>
      <c r="M108" s="209" t="s">
        <v>21</v>
      </c>
      <c r="N108" s="210" t="s">
        <v>39</v>
      </c>
      <c r="O108" s="41"/>
      <c r="P108" s="211">
        <f t="shared" si="11"/>
        <v>0</v>
      </c>
      <c r="Q108" s="211">
        <v>0</v>
      </c>
      <c r="R108" s="211">
        <f t="shared" si="12"/>
        <v>0</v>
      </c>
      <c r="S108" s="211">
        <v>0</v>
      </c>
      <c r="T108" s="212">
        <f t="shared" si="13"/>
        <v>0</v>
      </c>
      <c r="AR108" s="24" t="s">
        <v>237</v>
      </c>
      <c r="AT108" s="24" t="s">
        <v>148</v>
      </c>
      <c r="AU108" s="24" t="s">
        <v>77</v>
      </c>
      <c r="AY108" s="24" t="s">
        <v>146</v>
      </c>
      <c r="BE108" s="213">
        <f t="shared" si="14"/>
        <v>0</v>
      </c>
      <c r="BF108" s="213">
        <f t="shared" si="15"/>
        <v>0</v>
      </c>
      <c r="BG108" s="213">
        <f t="shared" si="16"/>
        <v>0</v>
      </c>
      <c r="BH108" s="213">
        <f t="shared" si="17"/>
        <v>0</v>
      </c>
      <c r="BI108" s="213">
        <f t="shared" si="18"/>
        <v>0</v>
      </c>
      <c r="BJ108" s="24" t="s">
        <v>75</v>
      </c>
      <c r="BK108" s="213">
        <f t="shared" si="19"/>
        <v>0</v>
      </c>
      <c r="BL108" s="24" t="s">
        <v>237</v>
      </c>
      <c r="BM108" s="24" t="s">
        <v>309</v>
      </c>
    </row>
    <row r="109" spans="2:65" s="1" customFormat="1" ht="22.8" customHeight="1">
      <c r="B109" s="40"/>
      <c r="C109" s="202" t="s">
        <v>237</v>
      </c>
      <c r="D109" s="202" t="s">
        <v>148</v>
      </c>
      <c r="E109" s="203" t="s">
        <v>649</v>
      </c>
      <c r="F109" s="204" t="s">
        <v>650</v>
      </c>
      <c r="G109" s="205" t="s">
        <v>180</v>
      </c>
      <c r="H109" s="206">
        <v>4</v>
      </c>
      <c r="I109" s="207"/>
      <c r="J109" s="208">
        <f t="shared" si="10"/>
        <v>0</v>
      </c>
      <c r="K109" s="204" t="s">
        <v>21</v>
      </c>
      <c r="L109" s="60"/>
      <c r="M109" s="209" t="s">
        <v>21</v>
      </c>
      <c r="N109" s="210" t="s">
        <v>39</v>
      </c>
      <c r="O109" s="41"/>
      <c r="P109" s="211">
        <f t="shared" si="11"/>
        <v>0</v>
      </c>
      <c r="Q109" s="211">
        <v>0</v>
      </c>
      <c r="R109" s="211">
        <f t="shared" si="12"/>
        <v>0</v>
      </c>
      <c r="S109" s="211">
        <v>0</v>
      </c>
      <c r="T109" s="212">
        <f t="shared" si="13"/>
        <v>0</v>
      </c>
      <c r="AR109" s="24" t="s">
        <v>237</v>
      </c>
      <c r="AT109" s="24" t="s">
        <v>148</v>
      </c>
      <c r="AU109" s="24" t="s">
        <v>77</v>
      </c>
      <c r="AY109" s="24" t="s">
        <v>146</v>
      </c>
      <c r="BE109" s="213">
        <f t="shared" si="14"/>
        <v>0</v>
      </c>
      <c r="BF109" s="213">
        <f t="shared" si="15"/>
        <v>0</v>
      </c>
      <c r="BG109" s="213">
        <f t="shared" si="16"/>
        <v>0</v>
      </c>
      <c r="BH109" s="213">
        <f t="shared" si="17"/>
        <v>0</v>
      </c>
      <c r="BI109" s="213">
        <f t="shared" si="18"/>
        <v>0</v>
      </c>
      <c r="BJ109" s="24" t="s">
        <v>75</v>
      </c>
      <c r="BK109" s="213">
        <f t="shared" si="19"/>
        <v>0</v>
      </c>
      <c r="BL109" s="24" t="s">
        <v>237</v>
      </c>
      <c r="BM109" s="24" t="s">
        <v>319</v>
      </c>
    </row>
    <row r="110" spans="2:65" s="1" customFormat="1" ht="14.4" customHeight="1">
      <c r="B110" s="40"/>
      <c r="C110" s="202" t="s">
        <v>242</v>
      </c>
      <c r="D110" s="202" t="s">
        <v>148</v>
      </c>
      <c r="E110" s="203" t="s">
        <v>651</v>
      </c>
      <c r="F110" s="204" t="s">
        <v>652</v>
      </c>
      <c r="G110" s="205" t="s">
        <v>245</v>
      </c>
      <c r="H110" s="206">
        <v>4</v>
      </c>
      <c r="I110" s="207"/>
      <c r="J110" s="208">
        <f t="shared" si="10"/>
        <v>0</v>
      </c>
      <c r="K110" s="204" t="s">
        <v>21</v>
      </c>
      <c r="L110" s="60"/>
      <c r="M110" s="209" t="s">
        <v>21</v>
      </c>
      <c r="N110" s="210" t="s">
        <v>39</v>
      </c>
      <c r="O110" s="41"/>
      <c r="P110" s="211">
        <f t="shared" si="11"/>
        <v>0</v>
      </c>
      <c r="Q110" s="211">
        <v>0</v>
      </c>
      <c r="R110" s="211">
        <f t="shared" si="12"/>
        <v>0</v>
      </c>
      <c r="S110" s="211">
        <v>0</v>
      </c>
      <c r="T110" s="212">
        <f t="shared" si="13"/>
        <v>0</v>
      </c>
      <c r="AR110" s="24" t="s">
        <v>237</v>
      </c>
      <c r="AT110" s="24" t="s">
        <v>148</v>
      </c>
      <c r="AU110" s="24" t="s">
        <v>77</v>
      </c>
      <c r="AY110" s="24" t="s">
        <v>146</v>
      </c>
      <c r="BE110" s="213">
        <f t="shared" si="14"/>
        <v>0</v>
      </c>
      <c r="BF110" s="213">
        <f t="shared" si="15"/>
        <v>0</v>
      </c>
      <c r="BG110" s="213">
        <f t="shared" si="16"/>
        <v>0</v>
      </c>
      <c r="BH110" s="213">
        <f t="shared" si="17"/>
        <v>0</v>
      </c>
      <c r="BI110" s="213">
        <f t="shared" si="18"/>
        <v>0</v>
      </c>
      <c r="BJ110" s="24" t="s">
        <v>75</v>
      </c>
      <c r="BK110" s="213">
        <f t="shared" si="19"/>
        <v>0</v>
      </c>
      <c r="BL110" s="24" t="s">
        <v>237</v>
      </c>
      <c r="BM110" s="24" t="s">
        <v>337</v>
      </c>
    </row>
    <row r="111" spans="2:65" s="1" customFormat="1" ht="14.4" customHeight="1">
      <c r="B111" s="40"/>
      <c r="C111" s="202" t="s">
        <v>248</v>
      </c>
      <c r="D111" s="202" t="s">
        <v>148</v>
      </c>
      <c r="E111" s="203" t="s">
        <v>653</v>
      </c>
      <c r="F111" s="204" t="s">
        <v>654</v>
      </c>
      <c r="G111" s="205" t="s">
        <v>245</v>
      </c>
      <c r="H111" s="206">
        <v>1</v>
      </c>
      <c r="I111" s="207"/>
      <c r="J111" s="208">
        <f t="shared" si="10"/>
        <v>0</v>
      </c>
      <c r="K111" s="204" t="s">
        <v>21</v>
      </c>
      <c r="L111" s="60"/>
      <c r="M111" s="209" t="s">
        <v>21</v>
      </c>
      <c r="N111" s="210" t="s">
        <v>39</v>
      </c>
      <c r="O111" s="41"/>
      <c r="P111" s="211">
        <f t="shared" si="11"/>
        <v>0</v>
      </c>
      <c r="Q111" s="211">
        <v>0</v>
      </c>
      <c r="R111" s="211">
        <f t="shared" si="12"/>
        <v>0</v>
      </c>
      <c r="S111" s="211">
        <v>0</v>
      </c>
      <c r="T111" s="212">
        <f t="shared" si="13"/>
        <v>0</v>
      </c>
      <c r="AR111" s="24" t="s">
        <v>237</v>
      </c>
      <c r="AT111" s="24" t="s">
        <v>148</v>
      </c>
      <c r="AU111" s="24" t="s">
        <v>77</v>
      </c>
      <c r="AY111" s="24" t="s">
        <v>146</v>
      </c>
      <c r="BE111" s="213">
        <f t="shared" si="14"/>
        <v>0</v>
      </c>
      <c r="BF111" s="213">
        <f t="shared" si="15"/>
        <v>0</v>
      </c>
      <c r="BG111" s="213">
        <f t="shared" si="16"/>
        <v>0</v>
      </c>
      <c r="BH111" s="213">
        <f t="shared" si="17"/>
        <v>0</v>
      </c>
      <c r="BI111" s="213">
        <f t="shared" si="18"/>
        <v>0</v>
      </c>
      <c r="BJ111" s="24" t="s">
        <v>75</v>
      </c>
      <c r="BK111" s="213">
        <f t="shared" si="19"/>
        <v>0</v>
      </c>
      <c r="BL111" s="24" t="s">
        <v>237</v>
      </c>
      <c r="BM111" s="24" t="s">
        <v>347</v>
      </c>
    </row>
    <row r="112" spans="2:65" s="1" customFormat="1" ht="14.4" customHeight="1">
      <c r="B112" s="40"/>
      <c r="C112" s="202" t="s">
        <v>254</v>
      </c>
      <c r="D112" s="202" t="s">
        <v>148</v>
      </c>
      <c r="E112" s="203" t="s">
        <v>655</v>
      </c>
      <c r="F112" s="204" t="s">
        <v>656</v>
      </c>
      <c r="G112" s="205" t="s">
        <v>245</v>
      </c>
      <c r="H112" s="206">
        <v>2</v>
      </c>
      <c r="I112" s="207"/>
      <c r="J112" s="208">
        <f t="shared" si="10"/>
        <v>0</v>
      </c>
      <c r="K112" s="204" t="s">
        <v>21</v>
      </c>
      <c r="L112" s="60"/>
      <c r="M112" s="209" t="s">
        <v>21</v>
      </c>
      <c r="N112" s="210" t="s">
        <v>39</v>
      </c>
      <c r="O112" s="41"/>
      <c r="P112" s="211">
        <f t="shared" si="11"/>
        <v>0</v>
      </c>
      <c r="Q112" s="211">
        <v>0</v>
      </c>
      <c r="R112" s="211">
        <f t="shared" si="12"/>
        <v>0</v>
      </c>
      <c r="S112" s="211">
        <v>0</v>
      </c>
      <c r="T112" s="212">
        <f t="shared" si="13"/>
        <v>0</v>
      </c>
      <c r="AR112" s="24" t="s">
        <v>237</v>
      </c>
      <c r="AT112" s="24" t="s">
        <v>148</v>
      </c>
      <c r="AU112" s="24" t="s">
        <v>77</v>
      </c>
      <c r="AY112" s="24" t="s">
        <v>146</v>
      </c>
      <c r="BE112" s="213">
        <f t="shared" si="14"/>
        <v>0</v>
      </c>
      <c r="BF112" s="213">
        <f t="shared" si="15"/>
        <v>0</v>
      </c>
      <c r="BG112" s="213">
        <f t="shared" si="16"/>
        <v>0</v>
      </c>
      <c r="BH112" s="213">
        <f t="shared" si="17"/>
        <v>0</v>
      </c>
      <c r="BI112" s="213">
        <f t="shared" si="18"/>
        <v>0</v>
      </c>
      <c r="BJ112" s="24" t="s">
        <v>75</v>
      </c>
      <c r="BK112" s="213">
        <f t="shared" si="19"/>
        <v>0</v>
      </c>
      <c r="BL112" s="24" t="s">
        <v>237</v>
      </c>
      <c r="BM112" s="24" t="s">
        <v>356</v>
      </c>
    </row>
    <row r="113" spans="2:65" s="1" customFormat="1" ht="22.8" customHeight="1">
      <c r="B113" s="40"/>
      <c r="C113" s="226" t="s">
        <v>258</v>
      </c>
      <c r="D113" s="226" t="s">
        <v>165</v>
      </c>
      <c r="E113" s="227" t="s">
        <v>657</v>
      </c>
      <c r="F113" s="228" t="s">
        <v>658</v>
      </c>
      <c r="G113" s="229" t="s">
        <v>245</v>
      </c>
      <c r="H113" s="230">
        <v>2</v>
      </c>
      <c r="I113" s="231"/>
      <c r="J113" s="232">
        <f t="shared" si="10"/>
        <v>0</v>
      </c>
      <c r="K113" s="228" t="s">
        <v>21</v>
      </c>
      <c r="L113" s="233"/>
      <c r="M113" s="234" t="s">
        <v>21</v>
      </c>
      <c r="N113" s="235" t="s">
        <v>39</v>
      </c>
      <c r="O113" s="41"/>
      <c r="P113" s="211">
        <f t="shared" si="11"/>
        <v>0</v>
      </c>
      <c r="Q113" s="211">
        <v>0</v>
      </c>
      <c r="R113" s="211">
        <f t="shared" si="12"/>
        <v>0</v>
      </c>
      <c r="S113" s="211">
        <v>0</v>
      </c>
      <c r="T113" s="212">
        <f t="shared" si="13"/>
        <v>0</v>
      </c>
      <c r="AR113" s="24" t="s">
        <v>319</v>
      </c>
      <c r="AT113" s="24" t="s">
        <v>165</v>
      </c>
      <c r="AU113" s="24" t="s">
        <v>77</v>
      </c>
      <c r="AY113" s="24" t="s">
        <v>146</v>
      </c>
      <c r="BE113" s="213">
        <f t="shared" si="14"/>
        <v>0</v>
      </c>
      <c r="BF113" s="213">
        <f t="shared" si="15"/>
        <v>0</v>
      </c>
      <c r="BG113" s="213">
        <f t="shared" si="16"/>
        <v>0</v>
      </c>
      <c r="BH113" s="213">
        <f t="shared" si="17"/>
        <v>0</v>
      </c>
      <c r="BI113" s="213">
        <f t="shared" si="18"/>
        <v>0</v>
      </c>
      <c r="BJ113" s="24" t="s">
        <v>75</v>
      </c>
      <c r="BK113" s="213">
        <f t="shared" si="19"/>
        <v>0</v>
      </c>
      <c r="BL113" s="24" t="s">
        <v>237</v>
      </c>
      <c r="BM113" s="24" t="s">
        <v>367</v>
      </c>
    </row>
    <row r="114" spans="2:65" s="1" customFormat="1" ht="22.8" customHeight="1">
      <c r="B114" s="40"/>
      <c r="C114" s="202" t="s">
        <v>9</v>
      </c>
      <c r="D114" s="202" t="s">
        <v>148</v>
      </c>
      <c r="E114" s="203" t="s">
        <v>659</v>
      </c>
      <c r="F114" s="204" t="s">
        <v>660</v>
      </c>
      <c r="G114" s="205" t="s">
        <v>180</v>
      </c>
      <c r="H114" s="206">
        <v>4</v>
      </c>
      <c r="I114" s="207"/>
      <c r="J114" s="208">
        <f t="shared" si="10"/>
        <v>0</v>
      </c>
      <c r="K114" s="204" t="s">
        <v>21</v>
      </c>
      <c r="L114" s="60"/>
      <c r="M114" s="209" t="s">
        <v>21</v>
      </c>
      <c r="N114" s="210" t="s">
        <v>39</v>
      </c>
      <c r="O114" s="41"/>
      <c r="P114" s="211">
        <f t="shared" si="11"/>
        <v>0</v>
      </c>
      <c r="Q114" s="211">
        <v>0</v>
      </c>
      <c r="R114" s="211">
        <f t="shared" si="12"/>
        <v>0</v>
      </c>
      <c r="S114" s="211">
        <v>0</v>
      </c>
      <c r="T114" s="212">
        <f t="shared" si="13"/>
        <v>0</v>
      </c>
      <c r="AR114" s="24" t="s">
        <v>237</v>
      </c>
      <c r="AT114" s="24" t="s">
        <v>148</v>
      </c>
      <c r="AU114" s="24" t="s">
        <v>77</v>
      </c>
      <c r="AY114" s="24" t="s">
        <v>146</v>
      </c>
      <c r="BE114" s="213">
        <f t="shared" si="14"/>
        <v>0</v>
      </c>
      <c r="BF114" s="213">
        <f t="shared" si="15"/>
        <v>0</v>
      </c>
      <c r="BG114" s="213">
        <f t="shared" si="16"/>
        <v>0</v>
      </c>
      <c r="BH114" s="213">
        <f t="shared" si="17"/>
        <v>0</v>
      </c>
      <c r="BI114" s="213">
        <f t="shared" si="18"/>
        <v>0</v>
      </c>
      <c r="BJ114" s="24" t="s">
        <v>75</v>
      </c>
      <c r="BK114" s="213">
        <f t="shared" si="19"/>
        <v>0</v>
      </c>
      <c r="BL114" s="24" t="s">
        <v>237</v>
      </c>
      <c r="BM114" s="24" t="s">
        <v>379</v>
      </c>
    </row>
    <row r="115" spans="2:65" s="1" customFormat="1" ht="14.4" customHeight="1">
      <c r="B115" s="40"/>
      <c r="C115" s="202" t="s">
        <v>268</v>
      </c>
      <c r="D115" s="202" t="s">
        <v>148</v>
      </c>
      <c r="E115" s="203" t="s">
        <v>661</v>
      </c>
      <c r="F115" s="204" t="s">
        <v>662</v>
      </c>
      <c r="G115" s="205" t="s">
        <v>180</v>
      </c>
      <c r="H115" s="206">
        <v>4</v>
      </c>
      <c r="I115" s="207"/>
      <c r="J115" s="208">
        <f t="shared" si="10"/>
        <v>0</v>
      </c>
      <c r="K115" s="204" t="s">
        <v>21</v>
      </c>
      <c r="L115" s="60"/>
      <c r="M115" s="209" t="s">
        <v>21</v>
      </c>
      <c r="N115" s="210" t="s">
        <v>39</v>
      </c>
      <c r="O115" s="41"/>
      <c r="P115" s="211">
        <f t="shared" si="11"/>
        <v>0</v>
      </c>
      <c r="Q115" s="211">
        <v>0</v>
      </c>
      <c r="R115" s="211">
        <f t="shared" si="12"/>
        <v>0</v>
      </c>
      <c r="S115" s="211">
        <v>0</v>
      </c>
      <c r="T115" s="212">
        <f t="shared" si="13"/>
        <v>0</v>
      </c>
      <c r="AR115" s="24" t="s">
        <v>237</v>
      </c>
      <c r="AT115" s="24" t="s">
        <v>148</v>
      </c>
      <c r="AU115" s="24" t="s">
        <v>77</v>
      </c>
      <c r="AY115" s="24" t="s">
        <v>146</v>
      </c>
      <c r="BE115" s="213">
        <f t="shared" si="14"/>
        <v>0</v>
      </c>
      <c r="BF115" s="213">
        <f t="shared" si="15"/>
        <v>0</v>
      </c>
      <c r="BG115" s="213">
        <f t="shared" si="16"/>
        <v>0</v>
      </c>
      <c r="BH115" s="213">
        <f t="shared" si="17"/>
        <v>0</v>
      </c>
      <c r="BI115" s="213">
        <f t="shared" si="18"/>
        <v>0</v>
      </c>
      <c r="BJ115" s="24" t="s">
        <v>75</v>
      </c>
      <c r="BK115" s="213">
        <f t="shared" si="19"/>
        <v>0</v>
      </c>
      <c r="BL115" s="24" t="s">
        <v>237</v>
      </c>
      <c r="BM115" s="24" t="s">
        <v>390</v>
      </c>
    </row>
    <row r="116" spans="2:65" s="1" customFormat="1" ht="22.8" customHeight="1">
      <c r="B116" s="40"/>
      <c r="C116" s="202" t="s">
        <v>273</v>
      </c>
      <c r="D116" s="202" t="s">
        <v>148</v>
      </c>
      <c r="E116" s="203" t="s">
        <v>663</v>
      </c>
      <c r="F116" s="204" t="s">
        <v>664</v>
      </c>
      <c r="G116" s="205" t="s">
        <v>160</v>
      </c>
      <c r="H116" s="206">
        <v>5.0000000000000001E-3</v>
      </c>
      <c r="I116" s="207"/>
      <c r="J116" s="208">
        <f t="shared" si="10"/>
        <v>0</v>
      </c>
      <c r="K116" s="204" t="s">
        <v>21</v>
      </c>
      <c r="L116" s="60"/>
      <c r="M116" s="209" t="s">
        <v>21</v>
      </c>
      <c r="N116" s="210" t="s">
        <v>39</v>
      </c>
      <c r="O116" s="41"/>
      <c r="P116" s="211">
        <f t="shared" si="11"/>
        <v>0</v>
      </c>
      <c r="Q116" s="211">
        <v>0</v>
      </c>
      <c r="R116" s="211">
        <f t="shared" si="12"/>
        <v>0</v>
      </c>
      <c r="S116" s="211">
        <v>0</v>
      </c>
      <c r="T116" s="212">
        <f t="shared" si="13"/>
        <v>0</v>
      </c>
      <c r="AR116" s="24" t="s">
        <v>237</v>
      </c>
      <c r="AT116" s="24" t="s">
        <v>148</v>
      </c>
      <c r="AU116" s="24" t="s">
        <v>77</v>
      </c>
      <c r="AY116" s="24" t="s">
        <v>146</v>
      </c>
      <c r="BE116" s="213">
        <f t="shared" si="14"/>
        <v>0</v>
      </c>
      <c r="BF116" s="213">
        <f t="shared" si="15"/>
        <v>0</v>
      </c>
      <c r="BG116" s="213">
        <f t="shared" si="16"/>
        <v>0</v>
      </c>
      <c r="BH116" s="213">
        <f t="shared" si="17"/>
        <v>0</v>
      </c>
      <c r="BI116" s="213">
        <f t="shared" si="18"/>
        <v>0</v>
      </c>
      <c r="BJ116" s="24" t="s">
        <v>75</v>
      </c>
      <c r="BK116" s="213">
        <f t="shared" si="19"/>
        <v>0</v>
      </c>
      <c r="BL116" s="24" t="s">
        <v>237</v>
      </c>
      <c r="BM116" s="24" t="s">
        <v>401</v>
      </c>
    </row>
    <row r="117" spans="2:65" s="11" customFormat="1" ht="29.85" customHeight="1">
      <c r="B117" s="186"/>
      <c r="C117" s="187"/>
      <c r="D117" s="188" t="s">
        <v>67</v>
      </c>
      <c r="E117" s="200" t="s">
        <v>388</v>
      </c>
      <c r="F117" s="200" t="s">
        <v>389</v>
      </c>
      <c r="G117" s="187"/>
      <c r="H117" s="187"/>
      <c r="I117" s="190"/>
      <c r="J117" s="201">
        <f>BK117</f>
        <v>0</v>
      </c>
      <c r="K117" s="187"/>
      <c r="L117" s="192"/>
      <c r="M117" s="193"/>
      <c r="N117" s="194"/>
      <c r="O117" s="194"/>
      <c r="P117" s="195">
        <f>SUM(P118:P138)</f>
        <v>0</v>
      </c>
      <c r="Q117" s="194"/>
      <c r="R117" s="195">
        <f>SUM(R118:R138)</f>
        <v>0</v>
      </c>
      <c r="S117" s="194"/>
      <c r="T117" s="196">
        <f>SUM(T118:T138)</f>
        <v>0</v>
      </c>
      <c r="AR117" s="197" t="s">
        <v>77</v>
      </c>
      <c r="AT117" s="198" t="s">
        <v>67</v>
      </c>
      <c r="AU117" s="198" t="s">
        <v>75</v>
      </c>
      <c r="AY117" s="197" t="s">
        <v>146</v>
      </c>
      <c r="BK117" s="199">
        <f>SUM(BK118:BK138)</f>
        <v>0</v>
      </c>
    </row>
    <row r="118" spans="2:65" s="1" customFormat="1" ht="14.4" customHeight="1">
      <c r="B118" s="40"/>
      <c r="C118" s="202" t="s">
        <v>278</v>
      </c>
      <c r="D118" s="202" t="s">
        <v>148</v>
      </c>
      <c r="E118" s="203" t="s">
        <v>665</v>
      </c>
      <c r="F118" s="204" t="s">
        <v>666</v>
      </c>
      <c r="G118" s="205" t="s">
        <v>245</v>
      </c>
      <c r="H118" s="206">
        <v>1</v>
      </c>
      <c r="I118" s="207"/>
      <c r="J118" s="208">
        <f t="shared" ref="J118:J138" si="20">ROUND(I118*H118,2)</f>
        <v>0</v>
      </c>
      <c r="K118" s="204" t="s">
        <v>21</v>
      </c>
      <c r="L118" s="60"/>
      <c r="M118" s="209" t="s">
        <v>21</v>
      </c>
      <c r="N118" s="210" t="s">
        <v>39</v>
      </c>
      <c r="O118" s="41"/>
      <c r="P118" s="211">
        <f t="shared" ref="P118:P138" si="21">O118*H118</f>
        <v>0</v>
      </c>
      <c r="Q118" s="211">
        <v>0</v>
      </c>
      <c r="R118" s="211">
        <f t="shared" ref="R118:R138" si="22">Q118*H118</f>
        <v>0</v>
      </c>
      <c r="S118" s="211">
        <v>0</v>
      </c>
      <c r="T118" s="212">
        <f t="shared" ref="T118:T138" si="23">S118*H118</f>
        <v>0</v>
      </c>
      <c r="AR118" s="24" t="s">
        <v>237</v>
      </c>
      <c r="AT118" s="24" t="s">
        <v>148</v>
      </c>
      <c r="AU118" s="24" t="s">
        <v>77</v>
      </c>
      <c r="AY118" s="24" t="s">
        <v>146</v>
      </c>
      <c r="BE118" s="213">
        <f t="shared" ref="BE118:BE138" si="24">IF(N118="základní",J118,0)</f>
        <v>0</v>
      </c>
      <c r="BF118" s="213">
        <f t="shared" ref="BF118:BF138" si="25">IF(N118="snížená",J118,0)</f>
        <v>0</v>
      </c>
      <c r="BG118" s="213">
        <f t="shared" ref="BG118:BG138" si="26">IF(N118="zákl. přenesená",J118,0)</f>
        <v>0</v>
      </c>
      <c r="BH118" s="213">
        <f t="shared" ref="BH118:BH138" si="27">IF(N118="sníž. přenesená",J118,0)</f>
        <v>0</v>
      </c>
      <c r="BI118" s="213">
        <f t="shared" ref="BI118:BI138" si="28">IF(N118="nulová",J118,0)</f>
        <v>0</v>
      </c>
      <c r="BJ118" s="24" t="s">
        <v>75</v>
      </c>
      <c r="BK118" s="213">
        <f t="shared" ref="BK118:BK138" si="29">ROUND(I118*H118,2)</f>
        <v>0</v>
      </c>
      <c r="BL118" s="24" t="s">
        <v>237</v>
      </c>
      <c r="BM118" s="24" t="s">
        <v>412</v>
      </c>
    </row>
    <row r="119" spans="2:65" s="1" customFormat="1" ht="14.4" customHeight="1">
      <c r="B119" s="40"/>
      <c r="C119" s="226" t="s">
        <v>284</v>
      </c>
      <c r="D119" s="226" t="s">
        <v>165</v>
      </c>
      <c r="E119" s="227" t="s">
        <v>667</v>
      </c>
      <c r="F119" s="228" t="s">
        <v>668</v>
      </c>
      <c r="G119" s="229" t="s">
        <v>245</v>
      </c>
      <c r="H119" s="230">
        <v>1</v>
      </c>
      <c r="I119" s="231"/>
      <c r="J119" s="232">
        <f t="shared" si="20"/>
        <v>0</v>
      </c>
      <c r="K119" s="228" t="s">
        <v>21</v>
      </c>
      <c r="L119" s="233"/>
      <c r="M119" s="234" t="s">
        <v>21</v>
      </c>
      <c r="N119" s="235" t="s">
        <v>39</v>
      </c>
      <c r="O119" s="41"/>
      <c r="P119" s="211">
        <f t="shared" si="21"/>
        <v>0</v>
      </c>
      <c r="Q119" s="211">
        <v>0</v>
      </c>
      <c r="R119" s="211">
        <f t="shared" si="22"/>
        <v>0</v>
      </c>
      <c r="S119" s="211">
        <v>0</v>
      </c>
      <c r="T119" s="212">
        <f t="shared" si="23"/>
        <v>0</v>
      </c>
      <c r="AR119" s="24" t="s">
        <v>319</v>
      </c>
      <c r="AT119" s="24" t="s">
        <v>165</v>
      </c>
      <c r="AU119" s="24" t="s">
        <v>77</v>
      </c>
      <c r="AY119" s="24" t="s">
        <v>146</v>
      </c>
      <c r="BE119" s="213">
        <f t="shared" si="24"/>
        <v>0</v>
      </c>
      <c r="BF119" s="213">
        <f t="shared" si="25"/>
        <v>0</v>
      </c>
      <c r="BG119" s="213">
        <f t="shared" si="26"/>
        <v>0</v>
      </c>
      <c r="BH119" s="213">
        <f t="shared" si="27"/>
        <v>0</v>
      </c>
      <c r="BI119" s="213">
        <f t="shared" si="28"/>
        <v>0</v>
      </c>
      <c r="BJ119" s="24" t="s">
        <v>75</v>
      </c>
      <c r="BK119" s="213">
        <f t="shared" si="29"/>
        <v>0</v>
      </c>
      <c r="BL119" s="24" t="s">
        <v>237</v>
      </c>
      <c r="BM119" s="24" t="s">
        <v>422</v>
      </c>
    </row>
    <row r="120" spans="2:65" s="1" customFormat="1" ht="22.8" customHeight="1">
      <c r="B120" s="40"/>
      <c r="C120" s="226" t="s">
        <v>289</v>
      </c>
      <c r="D120" s="226" t="s">
        <v>165</v>
      </c>
      <c r="E120" s="227" t="s">
        <v>669</v>
      </c>
      <c r="F120" s="228" t="s">
        <v>670</v>
      </c>
      <c r="G120" s="229" t="s">
        <v>245</v>
      </c>
      <c r="H120" s="230">
        <v>1</v>
      </c>
      <c r="I120" s="231"/>
      <c r="J120" s="232">
        <f t="shared" si="20"/>
        <v>0</v>
      </c>
      <c r="K120" s="228" t="s">
        <v>21</v>
      </c>
      <c r="L120" s="233"/>
      <c r="M120" s="234" t="s">
        <v>21</v>
      </c>
      <c r="N120" s="235" t="s">
        <v>39</v>
      </c>
      <c r="O120" s="41"/>
      <c r="P120" s="211">
        <f t="shared" si="21"/>
        <v>0</v>
      </c>
      <c r="Q120" s="211">
        <v>0</v>
      </c>
      <c r="R120" s="211">
        <f t="shared" si="22"/>
        <v>0</v>
      </c>
      <c r="S120" s="211">
        <v>0</v>
      </c>
      <c r="T120" s="212">
        <f t="shared" si="23"/>
        <v>0</v>
      </c>
      <c r="AR120" s="24" t="s">
        <v>319</v>
      </c>
      <c r="AT120" s="24" t="s">
        <v>165</v>
      </c>
      <c r="AU120" s="24" t="s">
        <v>77</v>
      </c>
      <c r="AY120" s="24" t="s">
        <v>146</v>
      </c>
      <c r="BE120" s="213">
        <f t="shared" si="24"/>
        <v>0</v>
      </c>
      <c r="BF120" s="213">
        <f t="shared" si="25"/>
        <v>0</v>
      </c>
      <c r="BG120" s="213">
        <f t="shared" si="26"/>
        <v>0</v>
      </c>
      <c r="BH120" s="213">
        <f t="shared" si="27"/>
        <v>0</v>
      </c>
      <c r="BI120" s="213">
        <f t="shared" si="28"/>
        <v>0</v>
      </c>
      <c r="BJ120" s="24" t="s">
        <v>75</v>
      </c>
      <c r="BK120" s="213">
        <f t="shared" si="29"/>
        <v>0</v>
      </c>
      <c r="BL120" s="24" t="s">
        <v>237</v>
      </c>
      <c r="BM120" s="24" t="s">
        <v>433</v>
      </c>
    </row>
    <row r="121" spans="2:65" s="1" customFormat="1" ht="14.4" customHeight="1">
      <c r="B121" s="40"/>
      <c r="C121" s="226" t="s">
        <v>294</v>
      </c>
      <c r="D121" s="226" t="s">
        <v>165</v>
      </c>
      <c r="E121" s="227" t="s">
        <v>671</v>
      </c>
      <c r="F121" s="228" t="s">
        <v>672</v>
      </c>
      <c r="G121" s="229" t="s">
        <v>245</v>
      </c>
      <c r="H121" s="230">
        <v>1</v>
      </c>
      <c r="I121" s="231"/>
      <c r="J121" s="232">
        <f t="shared" si="20"/>
        <v>0</v>
      </c>
      <c r="K121" s="228" t="s">
        <v>21</v>
      </c>
      <c r="L121" s="233"/>
      <c r="M121" s="234" t="s">
        <v>21</v>
      </c>
      <c r="N121" s="235" t="s">
        <v>39</v>
      </c>
      <c r="O121" s="41"/>
      <c r="P121" s="211">
        <f t="shared" si="21"/>
        <v>0</v>
      </c>
      <c r="Q121" s="211">
        <v>0</v>
      </c>
      <c r="R121" s="211">
        <f t="shared" si="22"/>
        <v>0</v>
      </c>
      <c r="S121" s="211">
        <v>0</v>
      </c>
      <c r="T121" s="212">
        <f t="shared" si="23"/>
        <v>0</v>
      </c>
      <c r="AR121" s="24" t="s">
        <v>319</v>
      </c>
      <c r="AT121" s="24" t="s">
        <v>165</v>
      </c>
      <c r="AU121" s="24" t="s">
        <v>77</v>
      </c>
      <c r="AY121" s="24" t="s">
        <v>146</v>
      </c>
      <c r="BE121" s="213">
        <f t="shared" si="24"/>
        <v>0</v>
      </c>
      <c r="BF121" s="213">
        <f t="shared" si="25"/>
        <v>0</v>
      </c>
      <c r="BG121" s="213">
        <f t="shared" si="26"/>
        <v>0</v>
      </c>
      <c r="BH121" s="213">
        <f t="shared" si="27"/>
        <v>0</v>
      </c>
      <c r="BI121" s="213">
        <f t="shared" si="28"/>
        <v>0</v>
      </c>
      <c r="BJ121" s="24" t="s">
        <v>75</v>
      </c>
      <c r="BK121" s="213">
        <f t="shared" si="29"/>
        <v>0</v>
      </c>
      <c r="BL121" s="24" t="s">
        <v>237</v>
      </c>
      <c r="BM121" s="24" t="s">
        <v>442</v>
      </c>
    </row>
    <row r="122" spans="2:65" s="1" customFormat="1" ht="14.4" customHeight="1">
      <c r="B122" s="40"/>
      <c r="C122" s="226" t="s">
        <v>299</v>
      </c>
      <c r="D122" s="226" t="s">
        <v>165</v>
      </c>
      <c r="E122" s="227" t="s">
        <v>673</v>
      </c>
      <c r="F122" s="228" t="s">
        <v>674</v>
      </c>
      <c r="G122" s="229" t="s">
        <v>245</v>
      </c>
      <c r="H122" s="230">
        <v>1</v>
      </c>
      <c r="I122" s="231"/>
      <c r="J122" s="232">
        <f t="shared" si="20"/>
        <v>0</v>
      </c>
      <c r="K122" s="228" t="s">
        <v>21</v>
      </c>
      <c r="L122" s="233"/>
      <c r="M122" s="234" t="s">
        <v>21</v>
      </c>
      <c r="N122" s="235" t="s">
        <v>39</v>
      </c>
      <c r="O122" s="41"/>
      <c r="P122" s="211">
        <f t="shared" si="21"/>
        <v>0</v>
      </c>
      <c r="Q122" s="211">
        <v>0</v>
      </c>
      <c r="R122" s="211">
        <f t="shared" si="22"/>
        <v>0</v>
      </c>
      <c r="S122" s="211">
        <v>0</v>
      </c>
      <c r="T122" s="212">
        <f t="shared" si="23"/>
        <v>0</v>
      </c>
      <c r="AR122" s="24" t="s">
        <v>319</v>
      </c>
      <c r="AT122" s="24" t="s">
        <v>165</v>
      </c>
      <c r="AU122" s="24" t="s">
        <v>77</v>
      </c>
      <c r="AY122" s="24" t="s">
        <v>146</v>
      </c>
      <c r="BE122" s="213">
        <f t="shared" si="24"/>
        <v>0</v>
      </c>
      <c r="BF122" s="213">
        <f t="shared" si="25"/>
        <v>0</v>
      </c>
      <c r="BG122" s="213">
        <f t="shared" si="26"/>
        <v>0</v>
      </c>
      <c r="BH122" s="213">
        <f t="shared" si="27"/>
        <v>0</v>
      </c>
      <c r="BI122" s="213">
        <f t="shared" si="28"/>
        <v>0</v>
      </c>
      <c r="BJ122" s="24" t="s">
        <v>75</v>
      </c>
      <c r="BK122" s="213">
        <f t="shared" si="29"/>
        <v>0</v>
      </c>
      <c r="BL122" s="24" t="s">
        <v>237</v>
      </c>
      <c r="BM122" s="24" t="s">
        <v>450</v>
      </c>
    </row>
    <row r="123" spans="2:65" s="1" customFormat="1" ht="14.4" customHeight="1">
      <c r="B123" s="40"/>
      <c r="C123" s="202" t="s">
        <v>304</v>
      </c>
      <c r="D123" s="202" t="s">
        <v>148</v>
      </c>
      <c r="E123" s="203" t="s">
        <v>675</v>
      </c>
      <c r="F123" s="204" t="s">
        <v>676</v>
      </c>
      <c r="G123" s="205" t="s">
        <v>677</v>
      </c>
      <c r="H123" s="206">
        <v>1</v>
      </c>
      <c r="I123" s="207"/>
      <c r="J123" s="208">
        <f t="shared" si="20"/>
        <v>0</v>
      </c>
      <c r="K123" s="204" t="s">
        <v>21</v>
      </c>
      <c r="L123" s="60"/>
      <c r="M123" s="209" t="s">
        <v>21</v>
      </c>
      <c r="N123" s="210" t="s">
        <v>39</v>
      </c>
      <c r="O123" s="41"/>
      <c r="P123" s="211">
        <f t="shared" si="21"/>
        <v>0</v>
      </c>
      <c r="Q123" s="211">
        <v>0</v>
      </c>
      <c r="R123" s="211">
        <f t="shared" si="22"/>
        <v>0</v>
      </c>
      <c r="S123" s="211">
        <v>0</v>
      </c>
      <c r="T123" s="212">
        <f t="shared" si="23"/>
        <v>0</v>
      </c>
      <c r="AR123" s="24" t="s">
        <v>237</v>
      </c>
      <c r="AT123" s="24" t="s">
        <v>148</v>
      </c>
      <c r="AU123" s="24" t="s">
        <v>77</v>
      </c>
      <c r="AY123" s="24" t="s">
        <v>146</v>
      </c>
      <c r="BE123" s="213">
        <f t="shared" si="24"/>
        <v>0</v>
      </c>
      <c r="BF123" s="213">
        <f t="shared" si="25"/>
        <v>0</v>
      </c>
      <c r="BG123" s="213">
        <f t="shared" si="26"/>
        <v>0</v>
      </c>
      <c r="BH123" s="213">
        <f t="shared" si="27"/>
        <v>0</v>
      </c>
      <c r="BI123" s="213">
        <f t="shared" si="28"/>
        <v>0</v>
      </c>
      <c r="BJ123" s="24" t="s">
        <v>75</v>
      </c>
      <c r="BK123" s="213">
        <f t="shared" si="29"/>
        <v>0</v>
      </c>
      <c r="BL123" s="24" t="s">
        <v>237</v>
      </c>
      <c r="BM123" s="24" t="s">
        <v>460</v>
      </c>
    </row>
    <row r="124" spans="2:65" s="1" customFormat="1" ht="14.4" customHeight="1">
      <c r="B124" s="40"/>
      <c r="C124" s="226" t="s">
        <v>309</v>
      </c>
      <c r="D124" s="226" t="s">
        <v>165</v>
      </c>
      <c r="E124" s="227" t="s">
        <v>678</v>
      </c>
      <c r="F124" s="228" t="s">
        <v>679</v>
      </c>
      <c r="G124" s="229" t="s">
        <v>245</v>
      </c>
      <c r="H124" s="230">
        <v>1</v>
      </c>
      <c r="I124" s="231"/>
      <c r="J124" s="232">
        <f t="shared" si="20"/>
        <v>0</v>
      </c>
      <c r="K124" s="228" t="s">
        <v>21</v>
      </c>
      <c r="L124" s="233"/>
      <c r="M124" s="234" t="s">
        <v>21</v>
      </c>
      <c r="N124" s="235" t="s">
        <v>39</v>
      </c>
      <c r="O124" s="41"/>
      <c r="P124" s="211">
        <f t="shared" si="21"/>
        <v>0</v>
      </c>
      <c r="Q124" s="211">
        <v>0</v>
      </c>
      <c r="R124" s="211">
        <f t="shared" si="22"/>
        <v>0</v>
      </c>
      <c r="S124" s="211">
        <v>0</v>
      </c>
      <c r="T124" s="212">
        <f t="shared" si="23"/>
        <v>0</v>
      </c>
      <c r="AR124" s="24" t="s">
        <v>319</v>
      </c>
      <c r="AT124" s="24" t="s">
        <v>165</v>
      </c>
      <c r="AU124" s="24" t="s">
        <v>77</v>
      </c>
      <c r="AY124" s="24" t="s">
        <v>146</v>
      </c>
      <c r="BE124" s="213">
        <f t="shared" si="24"/>
        <v>0</v>
      </c>
      <c r="BF124" s="213">
        <f t="shared" si="25"/>
        <v>0</v>
      </c>
      <c r="BG124" s="213">
        <f t="shared" si="26"/>
        <v>0</v>
      </c>
      <c r="BH124" s="213">
        <f t="shared" si="27"/>
        <v>0</v>
      </c>
      <c r="BI124" s="213">
        <f t="shared" si="28"/>
        <v>0</v>
      </c>
      <c r="BJ124" s="24" t="s">
        <v>75</v>
      </c>
      <c r="BK124" s="213">
        <f t="shared" si="29"/>
        <v>0</v>
      </c>
      <c r="BL124" s="24" t="s">
        <v>237</v>
      </c>
      <c r="BM124" s="24" t="s">
        <v>470</v>
      </c>
    </row>
    <row r="125" spans="2:65" s="1" customFormat="1" ht="22.8" customHeight="1">
      <c r="B125" s="40"/>
      <c r="C125" s="202" t="s">
        <v>314</v>
      </c>
      <c r="D125" s="202" t="s">
        <v>148</v>
      </c>
      <c r="E125" s="203" t="s">
        <v>680</v>
      </c>
      <c r="F125" s="204" t="s">
        <v>681</v>
      </c>
      <c r="G125" s="205" t="s">
        <v>677</v>
      </c>
      <c r="H125" s="206">
        <v>1</v>
      </c>
      <c r="I125" s="207"/>
      <c r="J125" s="208">
        <f t="shared" si="20"/>
        <v>0</v>
      </c>
      <c r="K125" s="204" t="s">
        <v>21</v>
      </c>
      <c r="L125" s="60"/>
      <c r="M125" s="209" t="s">
        <v>21</v>
      </c>
      <c r="N125" s="210" t="s">
        <v>39</v>
      </c>
      <c r="O125" s="41"/>
      <c r="P125" s="211">
        <f t="shared" si="21"/>
        <v>0</v>
      </c>
      <c r="Q125" s="211">
        <v>0</v>
      </c>
      <c r="R125" s="211">
        <f t="shared" si="22"/>
        <v>0</v>
      </c>
      <c r="S125" s="211">
        <v>0</v>
      </c>
      <c r="T125" s="212">
        <f t="shared" si="23"/>
        <v>0</v>
      </c>
      <c r="AR125" s="24" t="s">
        <v>237</v>
      </c>
      <c r="AT125" s="24" t="s">
        <v>148</v>
      </c>
      <c r="AU125" s="24" t="s">
        <v>77</v>
      </c>
      <c r="AY125" s="24" t="s">
        <v>146</v>
      </c>
      <c r="BE125" s="213">
        <f t="shared" si="24"/>
        <v>0</v>
      </c>
      <c r="BF125" s="213">
        <f t="shared" si="25"/>
        <v>0</v>
      </c>
      <c r="BG125" s="213">
        <f t="shared" si="26"/>
        <v>0</v>
      </c>
      <c r="BH125" s="213">
        <f t="shared" si="27"/>
        <v>0</v>
      </c>
      <c r="BI125" s="213">
        <f t="shared" si="28"/>
        <v>0</v>
      </c>
      <c r="BJ125" s="24" t="s">
        <v>75</v>
      </c>
      <c r="BK125" s="213">
        <f t="shared" si="29"/>
        <v>0</v>
      </c>
      <c r="BL125" s="24" t="s">
        <v>237</v>
      </c>
      <c r="BM125" s="24" t="s">
        <v>480</v>
      </c>
    </row>
    <row r="126" spans="2:65" s="1" customFormat="1" ht="14.4" customHeight="1">
      <c r="B126" s="40"/>
      <c r="C126" s="202" t="s">
        <v>319</v>
      </c>
      <c r="D126" s="202" t="s">
        <v>148</v>
      </c>
      <c r="E126" s="203" t="s">
        <v>682</v>
      </c>
      <c r="F126" s="204" t="s">
        <v>683</v>
      </c>
      <c r="G126" s="205" t="s">
        <v>677</v>
      </c>
      <c r="H126" s="206">
        <v>1</v>
      </c>
      <c r="I126" s="207"/>
      <c r="J126" s="208">
        <f t="shared" si="20"/>
        <v>0</v>
      </c>
      <c r="K126" s="204" t="s">
        <v>21</v>
      </c>
      <c r="L126" s="60"/>
      <c r="M126" s="209" t="s">
        <v>21</v>
      </c>
      <c r="N126" s="210" t="s">
        <v>39</v>
      </c>
      <c r="O126" s="41"/>
      <c r="P126" s="211">
        <f t="shared" si="21"/>
        <v>0</v>
      </c>
      <c r="Q126" s="211">
        <v>0</v>
      </c>
      <c r="R126" s="211">
        <f t="shared" si="22"/>
        <v>0</v>
      </c>
      <c r="S126" s="211">
        <v>0</v>
      </c>
      <c r="T126" s="212">
        <f t="shared" si="23"/>
        <v>0</v>
      </c>
      <c r="AR126" s="24" t="s">
        <v>237</v>
      </c>
      <c r="AT126" s="24" t="s">
        <v>148</v>
      </c>
      <c r="AU126" s="24" t="s">
        <v>77</v>
      </c>
      <c r="AY126" s="24" t="s">
        <v>146</v>
      </c>
      <c r="BE126" s="213">
        <f t="shared" si="24"/>
        <v>0</v>
      </c>
      <c r="BF126" s="213">
        <f t="shared" si="25"/>
        <v>0</v>
      </c>
      <c r="BG126" s="213">
        <f t="shared" si="26"/>
        <v>0</v>
      </c>
      <c r="BH126" s="213">
        <f t="shared" si="27"/>
        <v>0</v>
      </c>
      <c r="BI126" s="213">
        <f t="shared" si="28"/>
        <v>0</v>
      </c>
      <c r="BJ126" s="24" t="s">
        <v>75</v>
      </c>
      <c r="BK126" s="213">
        <f t="shared" si="29"/>
        <v>0</v>
      </c>
      <c r="BL126" s="24" t="s">
        <v>237</v>
      </c>
      <c r="BM126" s="24" t="s">
        <v>488</v>
      </c>
    </row>
    <row r="127" spans="2:65" s="1" customFormat="1" ht="14.4" customHeight="1">
      <c r="B127" s="40"/>
      <c r="C127" s="226" t="s">
        <v>332</v>
      </c>
      <c r="D127" s="226" t="s">
        <v>165</v>
      </c>
      <c r="E127" s="227" t="s">
        <v>684</v>
      </c>
      <c r="F127" s="228" t="s">
        <v>685</v>
      </c>
      <c r="G127" s="229" t="s">
        <v>245</v>
      </c>
      <c r="H127" s="230">
        <v>1</v>
      </c>
      <c r="I127" s="231"/>
      <c r="J127" s="232">
        <f t="shared" si="20"/>
        <v>0</v>
      </c>
      <c r="K127" s="228" t="s">
        <v>21</v>
      </c>
      <c r="L127" s="233"/>
      <c r="M127" s="234" t="s">
        <v>21</v>
      </c>
      <c r="N127" s="235" t="s">
        <v>39</v>
      </c>
      <c r="O127" s="41"/>
      <c r="P127" s="211">
        <f t="shared" si="21"/>
        <v>0</v>
      </c>
      <c r="Q127" s="211">
        <v>0</v>
      </c>
      <c r="R127" s="211">
        <f t="shared" si="22"/>
        <v>0</v>
      </c>
      <c r="S127" s="211">
        <v>0</v>
      </c>
      <c r="T127" s="212">
        <f t="shared" si="23"/>
        <v>0</v>
      </c>
      <c r="AR127" s="24" t="s">
        <v>319</v>
      </c>
      <c r="AT127" s="24" t="s">
        <v>165</v>
      </c>
      <c r="AU127" s="24" t="s">
        <v>77</v>
      </c>
      <c r="AY127" s="24" t="s">
        <v>146</v>
      </c>
      <c r="BE127" s="213">
        <f t="shared" si="24"/>
        <v>0</v>
      </c>
      <c r="BF127" s="213">
        <f t="shared" si="25"/>
        <v>0</v>
      </c>
      <c r="BG127" s="213">
        <f t="shared" si="26"/>
        <v>0</v>
      </c>
      <c r="BH127" s="213">
        <f t="shared" si="27"/>
        <v>0</v>
      </c>
      <c r="BI127" s="213">
        <f t="shared" si="28"/>
        <v>0</v>
      </c>
      <c r="BJ127" s="24" t="s">
        <v>75</v>
      </c>
      <c r="BK127" s="213">
        <f t="shared" si="29"/>
        <v>0</v>
      </c>
      <c r="BL127" s="24" t="s">
        <v>237</v>
      </c>
      <c r="BM127" s="24" t="s">
        <v>496</v>
      </c>
    </row>
    <row r="128" spans="2:65" s="1" customFormat="1" ht="14.4" customHeight="1">
      <c r="B128" s="40"/>
      <c r="C128" s="202" t="s">
        <v>337</v>
      </c>
      <c r="D128" s="202" t="s">
        <v>148</v>
      </c>
      <c r="E128" s="203" t="s">
        <v>686</v>
      </c>
      <c r="F128" s="204" t="s">
        <v>687</v>
      </c>
      <c r="G128" s="205" t="s">
        <v>677</v>
      </c>
      <c r="H128" s="206">
        <v>1</v>
      </c>
      <c r="I128" s="207"/>
      <c r="J128" s="208">
        <f t="shared" si="20"/>
        <v>0</v>
      </c>
      <c r="K128" s="204" t="s">
        <v>21</v>
      </c>
      <c r="L128" s="60"/>
      <c r="M128" s="209" t="s">
        <v>21</v>
      </c>
      <c r="N128" s="210" t="s">
        <v>39</v>
      </c>
      <c r="O128" s="41"/>
      <c r="P128" s="211">
        <f t="shared" si="21"/>
        <v>0</v>
      </c>
      <c r="Q128" s="211">
        <v>0</v>
      </c>
      <c r="R128" s="211">
        <f t="shared" si="22"/>
        <v>0</v>
      </c>
      <c r="S128" s="211">
        <v>0</v>
      </c>
      <c r="T128" s="212">
        <f t="shared" si="23"/>
        <v>0</v>
      </c>
      <c r="AR128" s="24" t="s">
        <v>237</v>
      </c>
      <c r="AT128" s="24" t="s">
        <v>148</v>
      </c>
      <c r="AU128" s="24" t="s">
        <v>77</v>
      </c>
      <c r="AY128" s="24" t="s">
        <v>146</v>
      </c>
      <c r="BE128" s="213">
        <f t="shared" si="24"/>
        <v>0</v>
      </c>
      <c r="BF128" s="213">
        <f t="shared" si="25"/>
        <v>0</v>
      </c>
      <c r="BG128" s="213">
        <f t="shared" si="26"/>
        <v>0</v>
      </c>
      <c r="BH128" s="213">
        <f t="shared" si="27"/>
        <v>0</v>
      </c>
      <c r="BI128" s="213">
        <f t="shared" si="28"/>
        <v>0</v>
      </c>
      <c r="BJ128" s="24" t="s">
        <v>75</v>
      </c>
      <c r="BK128" s="213">
        <f t="shared" si="29"/>
        <v>0</v>
      </c>
      <c r="BL128" s="24" t="s">
        <v>237</v>
      </c>
      <c r="BM128" s="24" t="s">
        <v>507</v>
      </c>
    </row>
    <row r="129" spans="2:65" s="1" customFormat="1" ht="22.8" customHeight="1">
      <c r="B129" s="40"/>
      <c r="C129" s="202" t="s">
        <v>343</v>
      </c>
      <c r="D129" s="202" t="s">
        <v>148</v>
      </c>
      <c r="E129" s="203" t="s">
        <v>688</v>
      </c>
      <c r="F129" s="204" t="s">
        <v>689</v>
      </c>
      <c r="G129" s="205" t="s">
        <v>160</v>
      </c>
      <c r="H129" s="206">
        <v>5.2999999999999999E-2</v>
      </c>
      <c r="I129" s="207"/>
      <c r="J129" s="208">
        <f t="shared" si="20"/>
        <v>0</v>
      </c>
      <c r="K129" s="204" t="s">
        <v>21</v>
      </c>
      <c r="L129" s="60"/>
      <c r="M129" s="209" t="s">
        <v>21</v>
      </c>
      <c r="N129" s="210" t="s">
        <v>39</v>
      </c>
      <c r="O129" s="41"/>
      <c r="P129" s="211">
        <f t="shared" si="21"/>
        <v>0</v>
      </c>
      <c r="Q129" s="211">
        <v>0</v>
      </c>
      <c r="R129" s="211">
        <f t="shared" si="22"/>
        <v>0</v>
      </c>
      <c r="S129" s="211">
        <v>0</v>
      </c>
      <c r="T129" s="212">
        <f t="shared" si="23"/>
        <v>0</v>
      </c>
      <c r="AR129" s="24" t="s">
        <v>237</v>
      </c>
      <c r="AT129" s="24" t="s">
        <v>148</v>
      </c>
      <c r="AU129" s="24" t="s">
        <v>77</v>
      </c>
      <c r="AY129" s="24" t="s">
        <v>146</v>
      </c>
      <c r="BE129" s="213">
        <f t="shared" si="24"/>
        <v>0</v>
      </c>
      <c r="BF129" s="213">
        <f t="shared" si="25"/>
        <v>0</v>
      </c>
      <c r="BG129" s="213">
        <f t="shared" si="26"/>
        <v>0</v>
      </c>
      <c r="BH129" s="213">
        <f t="shared" si="27"/>
        <v>0</v>
      </c>
      <c r="BI129" s="213">
        <f t="shared" si="28"/>
        <v>0</v>
      </c>
      <c r="BJ129" s="24" t="s">
        <v>75</v>
      </c>
      <c r="BK129" s="213">
        <f t="shared" si="29"/>
        <v>0</v>
      </c>
      <c r="BL129" s="24" t="s">
        <v>237</v>
      </c>
      <c r="BM129" s="24" t="s">
        <v>519</v>
      </c>
    </row>
    <row r="130" spans="2:65" s="1" customFormat="1" ht="14.4" customHeight="1">
      <c r="B130" s="40"/>
      <c r="C130" s="202" t="s">
        <v>347</v>
      </c>
      <c r="D130" s="202" t="s">
        <v>148</v>
      </c>
      <c r="E130" s="203" t="s">
        <v>690</v>
      </c>
      <c r="F130" s="204" t="s">
        <v>691</v>
      </c>
      <c r="G130" s="205" t="s">
        <v>677</v>
      </c>
      <c r="H130" s="206">
        <v>5</v>
      </c>
      <c r="I130" s="207"/>
      <c r="J130" s="208">
        <f t="shared" si="20"/>
        <v>0</v>
      </c>
      <c r="K130" s="204" t="s">
        <v>21</v>
      </c>
      <c r="L130" s="60"/>
      <c r="M130" s="209" t="s">
        <v>21</v>
      </c>
      <c r="N130" s="210" t="s">
        <v>39</v>
      </c>
      <c r="O130" s="41"/>
      <c r="P130" s="211">
        <f t="shared" si="21"/>
        <v>0</v>
      </c>
      <c r="Q130" s="211">
        <v>0</v>
      </c>
      <c r="R130" s="211">
        <f t="shared" si="22"/>
        <v>0</v>
      </c>
      <c r="S130" s="211">
        <v>0</v>
      </c>
      <c r="T130" s="212">
        <f t="shared" si="23"/>
        <v>0</v>
      </c>
      <c r="AR130" s="24" t="s">
        <v>237</v>
      </c>
      <c r="AT130" s="24" t="s">
        <v>148</v>
      </c>
      <c r="AU130" s="24" t="s">
        <v>77</v>
      </c>
      <c r="AY130" s="24" t="s">
        <v>146</v>
      </c>
      <c r="BE130" s="213">
        <f t="shared" si="24"/>
        <v>0</v>
      </c>
      <c r="BF130" s="213">
        <f t="shared" si="25"/>
        <v>0</v>
      </c>
      <c r="BG130" s="213">
        <f t="shared" si="26"/>
        <v>0</v>
      </c>
      <c r="BH130" s="213">
        <f t="shared" si="27"/>
        <v>0</v>
      </c>
      <c r="BI130" s="213">
        <f t="shared" si="28"/>
        <v>0</v>
      </c>
      <c r="BJ130" s="24" t="s">
        <v>75</v>
      </c>
      <c r="BK130" s="213">
        <f t="shared" si="29"/>
        <v>0</v>
      </c>
      <c r="BL130" s="24" t="s">
        <v>237</v>
      </c>
      <c r="BM130" s="24" t="s">
        <v>530</v>
      </c>
    </row>
    <row r="131" spans="2:65" s="1" customFormat="1" ht="14.4" customHeight="1">
      <c r="B131" s="40"/>
      <c r="C131" s="226" t="s">
        <v>352</v>
      </c>
      <c r="D131" s="226" t="s">
        <v>165</v>
      </c>
      <c r="E131" s="227" t="s">
        <v>692</v>
      </c>
      <c r="F131" s="228" t="s">
        <v>693</v>
      </c>
      <c r="G131" s="229" t="s">
        <v>245</v>
      </c>
      <c r="H131" s="230">
        <v>5</v>
      </c>
      <c r="I131" s="231"/>
      <c r="J131" s="232">
        <f t="shared" si="20"/>
        <v>0</v>
      </c>
      <c r="K131" s="228" t="s">
        <v>21</v>
      </c>
      <c r="L131" s="233"/>
      <c r="M131" s="234" t="s">
        <v>21</v>
      </c>
      <c r="N131" s="235" t="s">
        <v>39</v>
      </c>
      <c r="O131" s="41"/>
      <c r="P131" s="211">
        <f t="shared" si="21"/>
        <v>0</v>
      </c>
      <c r="Q131" s="211">
        <v>0</v>
      </c>
      <c r="R131" s="211">
        <f t="shared" si="22"/>
        <v>0</v>
      </c>
      <c r="S131" s="211">
        <v>0</v>
      </c>
      <c r="T131" s="212">
        <f t="shared" si="23"/>
        <v>0</v>
      </c>
      <c r="AR131" s="24" t="s">
        <v>319</v>
      </c>
      <c r="AT131" s="24" t="s">
        <v>165</v>
      </c>
      <c r="AU131" s="24" t="s">
        <v>77</v>
      </c>
      <c r="AY131" s="24" t="s">
        <v>146</v>
      </c>
      <c r="BE131" s="213">
        <f t="shared" si="24"/>
        <v>0</v>
      </c>
      <c r="BF131" s="213">
        <f t="shared" si="25"/>
        <v>0</v>
      </c>
      <c r="BG131" s="213">
        <f t="shared" si="26"/>
        <v>0</v>
      </c>
      <c r="BH131" s="213">
        <f t="shared" si="27"/>
        <v>0</v>
      </c>
      <c r="BI131" s="213">
        <f t="shared" si="28"/>
        <v>0</v>
      </c>
      <c r="BJ131" s="24" t="s">
        <v>75</v>
      </c>
      <c r="BK131" s="213">
        <f t="shared" si="29"/>
        <v>0</v>
      </c>
      <c r="BL131" s="24" t="s">
        <v>237</v>
      </c>
      <c r="BM131" s="24" t="s">
        <v>539</v>
      </c>
    </row>
    <row r="132" spans="2:65" s="1" customFormat="1" ht="14.4" customHeight="1">
      <c r="B132" s="40"/>
      <c r="C132" s="202" t="s">
        <v>356</v>
      </c>
      <c r="D132" s="202" t="s">
        <v>148</v>
      </c>
      <c r="E132" s="203" t="s">
        <v>694</v>
      </c>
      <c r="F132" s="204" t="s">
        <v>695</v>
      </c>
      <c r="G132" s="205" t="s">
        <v>677</v>
      </c>
      <c r="H132" s="206">
        <v>1</v>
      </c>
      <c r="I132" s="207"/>
      <c r="J132" s="208">
        <f t="shared" si="20"/>
        <v>0</v>
      </c>
      <c r="K132" s="204" t="s">
        <v>21</v>
      </c>
      <c r="L132" s="60"/>
      <c r="M132" s="209" t="s">
        <v>21</v>
      </c>
      <c r="N132" s="210" t="s">
        <v>39</v>
      </c>
      <c r="O132" s="41"/>
      <c r="P132" s="211">
        <f t="shared" si="21"/>
        <v>0</v>
      </c>
      <c r="Q132" s="211">
        <v>0</v>
      </c>
      <c r="R132" s="211">
        <f t="shared" si="22"/>
        <v>0</v>
      </c>
      <c r="S132" s="211">
        <v>0</v>
      </c>
      <c r="T132" s="212">
        <f t="shared" si="23"/>
        <v>0</v>
      </c>
      <c r="AR132" s="24" t="s">
        <v>237</v>
      </c>
      <c r="AT132" s="24" t="s">
        <v>148</v>
      </c>
      <c r="AU132" s="24" t="s">
        <v>77</v>
      </c>
      <c r="AY132" s="24" t="s">
        <v>146</v>
      </c>
      <c r="BE132" s="213">
        <f t="shared" si="24"/>
        <v>0</v>
      </c>
      <c r="BF132" s="213">
        <f t="shared" si="25"/>
        <v>0</v>
      </c>
      <c r="BG132" s="213">
        <f t="shared" si="26"/>
        <v>0</v>
      </c>
      <c r="BH132" s="213">
        <f t="shared" si="27"/>
        <v>0</v>
      </c>
      <c r="BI132" s="213">
        <f t="shared" si="28"/>
        <v>0</v>
      </c>
      <c r="BJ132" s="24" t="s">
        <v>75</v>
      </c>
      <c r="BK132" s="213">
        <f t="shared" si="29"/>
        <v>0</v>
      </c>
      <c r="BL132" s="24" t="s">
        <v>237</v>
      </c>
      <c r="BM132" s="24" t="s">
        <v>547</v>
      </c>
    </row>
    <row r="133" spans="2:65" s="1" customFormat="1" ht="22.8" customHeight="1">
      <c r="B133" s="40"/>
      <c r="C133" s="202" t="s">
        <v>361</v>
      </c>
      <c r="D133" s="202" t="s">
        <v>148</v>
      </c>
      <c r="E133" s="203" t="s">
        <v>696</v>
      </c>
      <c r="F133" s="204" t="s">
        <v>697</v>
      </c>
      <c r="G133" s="205" t="s">
        <v>245</v>
      </c>
      <c r="H133" s="206">
        <v>2</v>
      </c>
      <c r="I133" s="207"/>
      <c r="J133" s="208">
        <f t="shared" si="20"/>
        <v>0</v>
      </c>
      <c r="K133" s="204" t="s">
        <v>21</v>
      </c>
      <c r="L133" s="60"/>
      <c r="M133" s="209" t="s">
        <v>21</v>
      </c>
      <c r="N133" s="210" t="s">
        <v>39</v>
      </c>
      <c r="O133" s="41"/>
      <c r="P133" s="211">
        <f t="shared" si="21"/>
        <v>0</v>
      </c>
      <c r="Q133" s="211">
        <v>0</v>
      </c>
      <c r="R133" s="211">
        <f t="shared" si="22"/>
        <v>0</v>
      </c>
      <c r="S133" s="211">
        <v>0</v>
      </c>
      <c r="T133" s="212">
        <f t="shared" si="23"/>
        <v>0</v>
      </c>
      <c r="AR133" s="24" t="s">
        <v>237</v>
      </c>
      <c r="AT133" s="24" t="s">
        <v>148</v>
      </c>
      <c r="AU133" s="24" t="s">
        <v>77</v>
      </c>
      <c r="AY133" s="24" t="s">
        <v>146</v>
      </c>
      <c r="BE133" s="213">
        <f t="shared" si="24"/>
        <v>0</v>
      </c>
      <c r="BF133" s="213">
        <f t="shared" si="25"/>
        <v>0</v>
      </c>
      <c r="BG133" s="213">
        <f t="shared" si="26"/>
        <v>0</v>
      </c>
      <c r="BH133" s="213">
        <f t="shared" si="27"/>
        <v>0</v>
      </c>
      <c r="BI133" s="213">
        <f t="shared" si="28"/>
        <v>0</v>
      </c>
      <c r="BJ133" s="24" t="s">
        <v>75</v>
      </c>
      <c r="BK133" s="213">
        <f t="shared" si="29"/>
        <v>0</v>
      </c>
      <c r="BL133" s="24" t="s">
        <v>237</v>
      </c>
      <c r="BM133" s="24" t="s">
        <v>555</v>
      </c>
    </row>
    <row r="134" spans="2:65" s="1" customFormat="1" ht="14.4" customHeight="1">
      <c r="B134" s="40"/>
      <c r="C134" s="226" t="s">
        <v>367</v>
      </c>
      <c r="D134" s="226" t="s">
        <v>165</v>
      </c>
      <c r="E134" s="227" t="s">
        <v>698</v>
      </c>
      <c r="F134" s="228" t="s">
        <v>699</v>
      </c>
      <c r="G134" s="229" t="s">
        <v>245</v>
      </c>
      <c r="H134" s="230">
        <v>1</v>
      </c>
      <c r="I134" s="231"/>
      <c r="J134" s="232">
        <f t="shared" si="20"/>
        <v>0</v>
      </c>
      <c r="K134" s="228" t="s">
        <v>21</v>
      </c>
      <c r="L134" s="233"/>
      <c r="M134" s="234" t="s">
        <v>21</v>
      </c>
      <c r="N134" s="235" t="s">
        <v>39</v>
      </c>
      <c r="O134" s="41"/>
      <c r="P134" s="211">
        <f t="shared" si="21"/>
        <v>0</v>
      </c>
      <c r="Q134" s="211">
        <v>0</v>
      </c>
      <c r="R134" s="211">
        <f t="shared" si="22"/>
        <v>0</v>
      </c>
      <c r="S134" s="211">
        <v>0</v>
      </c>
      <c r="T134" s="212">
        <f t="shared" si="23"/>
        <v>0</v>
      </c>
      <c r="AR134" s="24" t="s">
        <v>319</v>
      </c>
      <c r="AT134" s="24" t="s">
        <v>165</v>
      </c>
      <c r="AU134" s="24" t="s">
        <v>77</v>
      </c>
      <c r="AY134" s="24" t="s">
        <v>146</v>
      </c>
      <c r="BE134" s="213">
        <f t="shared" si="24"/>
        <v>0</v>
      </c>
      <c r="BF134" s="213">
        <f t="shared" si="25"/>
        <v>0</v>
      </c>
      <c r="BG134" s="213">
        <f t="shared" si="26"/>
        <v>0</v>
      </c>
      <c r="BH134" s="213">
        <f t="shared" si="27"/>
        <v>0</v>
      </c>
      <c r="BI134" s="213">
        <f t="shared" si="28"/>
        <v>0</v>
      </c>
      <c r="BJ134" s="24" t="s">
        <v>75</v>
      </c>
      <c r="BK134" s="213">
        <f t="shared" si="29"/>
        <v>0</v>
      </c>
      <c r="BL134" s="24" t="s">
        <v>237</v>
      </c>
      <c r="BM134" s="24" t="s">
        <v>563</v>
      </c>
    </row>
    <row r="135" spans="2:65" s="1" customFormat="1" ht="14.4" customHeight="1">
      <c r="B135" s="40"/>
      <c r="C135" s="226" t="s">
        <v>375</v>
      </c>
      <c r="D135" s="226" t="s">
        <v>165</v>
      </c>
      <c r="E135" s="227" t="s">
        <v>700</v>
      </c>
      <c r="F135" s="228" t="s">
        <v>701</v>
      </c>
      <c r="G135" s="229" t="s">
        <v>245</v>
      </c>
      <c r="H135" s="230">
        <v>1</v>
      </c>
      <c r="I135" s="231"/>
      <c r="J135" s="232">
        <f t="shared" si="20"/>
        <v>0</v>
      </c>
      <c r="K135" s="228" t="s">
        <v>21</v>
      </c>
      <c r="L135" s="233"/>
      <c r="M135" s="234" t="s">
        <v>21</v>
      </c>
      <c r="N135" s="235" t="s">
        <v>39</v>
      </c>
      <c r="O135" s="41"/>
      <c r="P135" s="211">
        <f t="shared" si="21"/>
        <v>0</v>
      </c>
      <c r="Q135" s="211">
        <v>0</v>
      </c>
      <c r="R135" s="211">
        <f t="shared" si="22"/>
        <v>0</v>
      </c>
      <c r="S135" s="211">
        <v>0</v>
      </c>
      <c r="T135" s="212">
        <f t="shared" si="23"/>
        <v>0</v>
      </c>
      <c r="AR135" s="24" t="s">
        <v>319</v>
      </c>
      <c r="AT135" s="24" t="s">
        <v>165</v>
      </c>
      <c r="AU135" s="24" t="s">
        <v>77</v>
      </c>
      <c r="AY135" s="24" t="s">
        <v>146</v>
      </c>
      <c r="BE135" s="213">
        <f t="shared" si="24"/>
        <v>0</v>
      </c>
      <c r="BF135" s="213">
        <f t="shared" si="25"/>
        <v>0</v>
      </c>
      <c r="BG135" s="213">
        <f t="shared" si="26"/>
        <v>0</v>
      </c>
      <c r="BH135" s="213">
        <f t="shared" si="27"/>
        <v>0</v>
      </c>
      <c r="BI135" s="213">
        <f t="shared" si="28"/>
        <v>0</v>
      </c>
      <c r="BJ135" s="24" t="s">
        <v>75</v>
      </c>
      <c r="BK135" s="213">
        <f t="shared" si="29"/>
        <v>0</v>
      </c>
      <c r="BL135" s="24" t="s">
        <v>237</v>
      </c>
      <c r="BM135" s="24" t="s">
        <v>571</v>
      </c>
    </row>
    <row r="136" spans="2:65" s="1" customFormat="1" ht="14.4" customHeight="1">
      <c r="B136" s="40"/>
      <c r="C136" s="202" t="s">
        <v>379</v>
      </c>
      <c r="D136" s="202" t="s">
        <v>148</v>
      </c>
      <c r="E136" s="203" t="s">
        <v>702</v>
      </c>
      <c r="F136" s="204" t="s">
        <v>703</v>
      </c>
      <c r="G136" s="205" t="s">
        <v>245</v>
      </c>
      <c r="H136" s="206">
        <v>2</v>
      </c>
      <c r="I136" s="207"/>
      <c r="J136" s="208">
        <f t="shared" si="20"/>
        <v>0</v>
      </c>
      <c r="K136" s="204" t="s">
        <v>21</v>
      </c>
      <c r="L136" s="60"/>
      <c r="M136" s="209" t="s">
        <v>21</v>
      </c>
      <c r="N136" s="210" t="s">
        <v>39</v>
      </c>
      <c r="O136" s="41"/>
      <c r="P136" s="211">
        <f t="shared" si="21"/>
        <v>0</v>
      </c>
      <c r="Q136" s="211">
        <v>0</v>
      </c>
      <c r="R136" s="211">
        <f t="shared" si="22"/>
        <v>0</v>
      </c>
      <c r="S136" s="211">
        <v>0</v>
      </c>
      <c r="T136" s="212">
        <f t="shared" si="23"/>
        <v>0</v>
      </c>
      <c r="AR136" s="24" t="s">
        <v>237</v>
      </c>
      <c r="AT136" s="24" t="s">
        <v>148</v>
      </c>
      <c r="AU136" s="24" t="s">
        <v>77</v>
      </c>
      <c r="AY136" s="24" t="s">
        <v>146</v>
      </c>
      <c r="BE136" s="213">
        <f t="shared" si="24"/>
        <v>0</v>
      </c>
      <c r="BF136" s="213">
        <f t="shared" si="25"/>
        <v>0</v>
      </c>
      <c r="BG136" s="213">
        <f t="shared" si="26"/>
        <v>0</v>
      </c>
      <c r="BH136" s="213">
        <f t="shared" si="27"/>
        <v>0</v>
      </c>
      <c r="BI136" s="213">
        <f t="shared" si="28"/>
        <v>0</v>
      </c>
      <c r="BJ136" s="24" t="s">
        <v>75</v>
      </c>
      <c r="BK136" s="213">
        <f t="shared" si="29"/>
        <v>0</v>
      </c>
      <c r="BL136" s="24" t="s">
        <v>237</v>
      </c>
      <c r="BM136" s="24" t="s">
        <v>581</v>
      </c>
    </row>
    <row r="137" spans="2:65" s="1" customFormat="1" ht="22.8" customHeight="1">
      <c r="B137" s="40"/>
      <c r="C137" s="202" t="s">
        <v>384</v>
      </c>
      <c r="D137" s="202" t="s">
        <v>148</v>
      </c>
      <c r="E137" s="203" t="s">
        <v>704</v>
      </c>
      <c r="F137" s="204" t="s">
        <v>705</v>
      </c>
      <c r="G137" s="205" t="s">
        <v>245</v>
      </c>
      <c r="H137" s="206">
        <v>1</v>
      </c>
      <c r="I137" s="207"/>
      <c r="J137" s="208">
        <f t="shared" si="20"/>
        <v>0</v>
      </c>
      <c r="K137" s="204" t="s">
        <v>21</v>
      </c>
      <c r="L137" s="60"/>
      <c r="M137" s="209" t="s">
        <v>21</v>
      </c>
      <c r="N137" s="210" t="s">
        <v>39</v>
      </c>
      <c r="O137" s="41"/>
      <c r="P137" s="211">
        <f t="shared" si="21"/>
        <v>0</v>
      </c>
      <c r="Q137" s="211">
        <v>0</v>
      </c>
      <c r="R137" s="211">
        <f t="shared" si="22"/>
        <v>0</v>
      </c>
      <c r="S137" s="211">
        <v>0</v>
      </c>
      <c r="T137" s="212">
        <f t="shared" si="23"/>
        <v>0</v>
      </c>
      <c r="AR137" s="24" t="s">
        <v>237</v>
      </c>
      <c r="AT137" s="24" t="s">
        <v>148</v>
      </c>
      <c r="AU137" s="24" t="s">
        <v>77</v>
      </c>
      <c r="AY137" s="24" t="s">
        <v>146</v>
      </c>
      <c r="BE137" s="213">
        <f t="shared" si="24"/>
        <v>0</v>
      </c>
      <c r="BF137" s="213">
        <f t="shared" si="25"/>
        <v>0</v>
      </c>
      <c r="BG137" s="213">
        <f t="shared" si="26"/>
        <v>0</v>
      </c>
      <c r="BH137" s="213">
        <f t="shared" si="27"/>
        <v>0</v>
      </c>
      <c r="BI137" s="213">
        <f t="shared" si="28"/>
        <v>0</v>
      </c>
      <c r="BJ137" s="24" t="s">
        <v>75</v>
      </c>
      <c r="BK137" s="213">
        <f t="shared" si="29"/>
        <v>0</v>
      </c>
      <c r="BL137" s="24" t="s">
        <v>237</v>
      </c>
      <c r="BM137" s="24" t="s">
        <v>594</v>
      </c>
    </row>
    <row r="138" spans="2:65" s="1" customFormat="1" ht="22.8" customHeight="1">
      <c r="B138" s="40"/>
      <c r="C138" s="202" t="s">
        <v>390</v>
      </c>
      <c r="D138" s="202" t="s">
        <v>148</v>
      </c>
      <c r="E138" s="203" t="s">
        <v>706</v>
      </c>
      <c r="F138" s="204" t="s">
        <v>707</v>
      </c>
      <c r="G138" s="205" t="s">
        <v>160</v>
      </c>
      <c r="H138" s="206">
        <v>8.5000000000000006E-2</v>
      </c>
      <c r="I138" s="207"/>
      <c r="J138" s="208">
        <f t="shared" si="20"/>
        <v>0</v>
      </c>
      <c r="K138" s="204" t="s">
        <v>21</v>
      </c>
      <c r="L138" s="60"/>
      <c r="M138" s="209" t="s">
        <v>21</v>
      </c>
      <c r="N138" s="210" t="s">
        <v>39</v>
      </c>
      <c r="O138" s="41"/>
      <c r="P138" s="211">
        <f t="shared" si="21"/>
        <v>0</v>
      </c>
      <c r="Q138" s="211">
        <v>0</v>
      </c>
      <c r="R138" s="211">
        <f t="shared" si="22"/>
        <v>0</v>
      </c>
      <c r="S138" s="211">
        <v>0</v>
      </c>
      <c r="T138" s="212">
        <f t="shared" si="23"/>
        <v>0</v>
      </c>
      <c r="AR138" s="24" t="s">
        <v>237</v>
      </c>
      <c r="AT138" s="24" t="s">
        <v>148</v>
      </c>
      <c r="AU138" s="24" t="s">
        <v>77</v>
      </c>
      <c r="AY138" s="24" t="s">
        <v>146</v>
      </c>
      <c r="BE138" s="213">
        <f t="shared" si="24"/>
        <v>0</v>
      </c>
      <c r="BF138" s="213">
        <f t="shared" si="25"/>
        <v>0</v>
      </c>
      <c r="BG138" s="213">
        <f t="shared" si="26"/>
        <v>0</v>
      </c>
      <c r="BH138" s="213">
        <f t="shared" si="27"/>
        <v>0</v>
      </c>
      <c r="BI138" s="213">
        <f t="shared" si="28"/>
        <v>0</v>
      </c>
      <c r="BJ138" s="24" t="s">
        <v>75</v>
      </c>
      <c r="BK138" s="213">
        <f t="shared" si="29"/>
        <v>0</v>
      </c>
      <c r="BL138" s="24" t="s">
        <v>237</v>
      </c>
      <c r="BM138" s="24" t="s">
        <v>708</v>
      </c>
    </row>
    <row r="139" spans="2:65" s="11" customFormat="1" ht="37.35" customHeight="1">
      <c r="B139" s="186"/>
      <c r="C139" s="187"/>
      <c r="D139" s="188" t="s">
        <v>67</v>
      </c>
      <c r="E139" s="189" t="s">
        <v>165</v>
      </c>
      <c r="F139" s="189" t="s">
        <v>709</v>
      </c>
      <c r="G139" s="187"/>
      <c r="H139" s="187"/>
      <c r="I139" s="190"/>
      <c r="J139" s="191">
        <f>BK139</f>
        <v>0</v>
      </c>
      <c r="K139" s="187"/>
      <c r="L139" s="192"/>
      <c r="M139" s="193"/>
      <c r="N139" s="194"/>
      <c r="O139" s="194"/>
      <c r="P139" s="195">
        <v>0</v>
      </c>
      <c r="Q139" s="194"/>
      <c r="R139" s="195">
        <v>0</v>
      </c>
      <c r="S139" s="194"/>
      <c r="T139" s="196">
        <v>0</v>
      </c>
      <c r="AR139" s="197" t="s">
        <v>156</v>
      </c>
      <c r="AT139" s="198" t="s">
        <v>67</v>
      </c>
      <c r="AU139" s="198" t="s">
        <v>68</v>
      </c>
      <c r="AY139" s="197" t="s">
        <v>146</v>
      </c>
      <c r="BK139" s="199">
        <v>0</v>
      </c>
    </row>
    <row r="140" spans="2:65" s="11" customFormat="1" ht="24.9" customHeight="1">
      <c r="B140" s="186"/>
      <c r="C140" s="187"/>
      <c r="D140" s="188" t="s">
        <v>67</v>
      </c>
      <c r="E140" s="189" t="s">
        <v>598</v>
      </c>
      <c r="F140" s="189" t="s">
        <v>599</v>
      </c>
      <c r="G140" s="187"/>
      <c r="H140" s="187"/>
      <c r="I140" s="190"/>
      <c r="J140" s="191">
        <f>BK140</f>
        <v>0</v>
      </c>
      <c r="K140" s="187"/>
      <c r="L140" s="192"/>
      <c r="M140" s="193"/>
      <c r="N140" s="194"/>
      <c r="O140" s="194"/>
      <c r="P140" s="195">
        <f>P141</f>
        <v>0</v>
      </c>
      <c r="Q140" s="194"/>
      <c r="R140" s="195">
        <f>R141</f>
        <v>0</v>
      </c>
      <c r="S140" s="194"/>
      <c r="T140" s="196">
        <f>T141</f>
        <v>0</v>
      </c>
      <c r="AR140" s="197" t="s">
        <v>151</v>
      </c>
      <c r="AT140" s="198" t="s">
        <v>67</v>
      </c>
      <c r="AU140" s="198" t="s">
        <v>68</v>
      </c>
      <c r="AY140" s="197" t="s">
        <v>146</v>
      </c>
      <c r="BK140" s="199">
        <f>BK141</f>
        <v>0</v>
      </c>
    </row>
    <row r="141" spans="2:65" s="1" customFormat="1" ht="22.8" customHeight="1">
      <c r="B141" s="40"/>
      <c r="C141" s="202" t="s">
        <v>396</v>
      </c>
      <c r="D141" s="202" t="s">
        <v>148</v>
      </c>
      <c r="E141" s="203" t="s">
        <v>710</v>
      </c>
      <c r="F141" s="204" t="s">
        <v>711</v>
      </c>
      <c r="G141" s="205" t="s">
        <v>603</v>
      </c>
      <c r="H141" s="206">
        <v>20</v>
      </c>
      <c r="I141" s="207"/>
      <c r="J141" s="208">
        <f>ROUND(I141*H141,2)</f>
        <v>0</v>
      </c>
      <c r="K141" s="204" t="s">
        <v>21</v>
      </c>
      <c r="L141" s="60"/>
      <c r="M141" s="209" t="s">
        <v>21</v>
      </c>
      <c r="N141" s="260" t="s">
        <v>39</v>
      </c>
      <c r="O141" s="261"/>
      <c r="P141" s="262">
        <f>O141*H141</f>
        <v>0</v>
      </c>
      <c r="Q141" s="262">
        <v>0</v>
      </c>
      <c r="R141" s="262">
        <f>Q141*H141</f>
        <v>0</v>
      </c>
      <c r="S141" s="262">
        <v>0</v>
      </c>
      <c r="T141" s="263">
        <f>S141*H141</f>
        <v>0</v>
      </c>
      <c r="AR141" s="24" t="s">
        <v>712</v>
      </c>
      <c r="AT141" s="24" t="s">
        <v>148</v>
      </c>
      <c r="AU141" s="24" t="s">
        <v>75</v>
      </c>
      <c r="AY141" s="24" t="s">
        <v>146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24" t="s">
        <v>75</v>
      </c>
      <c r="BK141" s="213">
        <f>ROUND(I141*H141,2)</f>
        <v>0</v>
      </c>
      <c r="BL141" s="24" t="s">
        <v>712</v>
      </c>
      <c r="BM141" s="24" t="s">
        <v>95</v>
      </c>
    </row>
    <row r="142" spans="2:65" s="1" customFormat="1" ht="6.9" customHeight="1">
      <c r="B142" s="55"/>
      <c r="C142" s="56"/>
      <c r="D142" s="56"/>
      <c r="E142" s="56"/>
      <c r="F142" s="56"/>
      <c r="G142" s="56"/>
      <c r="H142" s="56"/>
      <c r="I142" s="147"/>
      <c r="J142" s="56"/>
      <c r="K142" s="56"/>
      <c r="L142" s="60"/>
    </row>
  </sheetData>
  <sheetProtection algorithmName="SHA-512" hashValue="QYfGl2Ma8WFwawCVpCNotya7IhyPr5GFdkjxInxzBNSPhJaz+XIKvaimFVYFTf6CpyHWVgG/EIXzlZkkCqaBcg==" saltValue="v/WpYbBLcd6vW6rjGA5GOeZUk1EFPM1zr0FMQeIYrUfG0Ym4JKRLa1z9HSUv8OwYRQ0qywkeXZX45vgtWKNeZg==" spinCount="100000" sheet="1" objects="1" scenarios="1" formatColumns="0" formatRows="0" autoFilter="0"/>
  <autoFilter ref="C88:K141"/>
  <mergeCells count="13">
    <mergeCell ref="E81:H81"/>
    <mergeCell ref="G1:H1"/>
    <mergeCell ref="L2:V2"/>
    <mergeCell ref="E49:H49"/>
    <mergeCell ref="E51:H51"/>
    <mergeCell ref="J55:J56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7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19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1"/>
      <c r="B1" s="120"/>
      <c r="C1" s="120"/>
      <c r="D1" s="121" t="s">
        <v>1</v>
      </c>
      <c r="E1" s="120"/>
      <c r="F1" s="122" t="s">
        <v>98</v>
      </c>
      <c r="G1" s="392" t="s">
        <v>99</v>
      </c>
      <c r="H1" s="392"/>
      <c r="I1" s="123"/>
      <c r="J1" s="122" t="s">
        <v>100</v>
      </c>
      <c r="K1" s="121" t="s">
        <v>101</v>
      </c>
      <c r="L1" s="122" t="s">
        <v>102</v>
      </c>
      <c r="M1" s="122"/>
      <c r="N1" s="122"/>
      <c r="O1" s="122"/>
      <c r="P1" s="122"/>
      <c r="Q1" s="122"/>
      <c r="R1" s="122"/>
      <c r="S1" s="122"/>
      <c r="T1" s="12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4" t="s">
        <v>88</v>
      </c>
    </row>
    <row r="3" spans="1:70" ht="6.9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77</v>
      </c>
    </row>
    <row r="4" spans="1:70" ht="36.9" customHeight="1">
      <c r="B4" s="28"/>
      <c r="C4" s="29"/>
      <c r="D4" s="30" t="s">
        <v>103</v>
      </c>
      <c r="E4" s="29"/>
      <c r="F4" s="29"/>
      <c r="G4" s="29"/>
      <c r="H4" s="29"/>
      <c r="I4" s="125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5"/>
      <c r="J6" s="29"/>
      <c r="K6" s="31"/>
    </row>
    <row r="7" spans="1:70" ht="14.4" customHeight="1">
      <c r="B7" s="28"/>
      <c r="C7" s="29"/>
      <c r="D7" s="29"/>
      <c r="E7" s="384" t="str">
        <f>'Rekapitulace stavby'!K6</f>
        <v>Mendelova univerzita v Brně, Zemědělská 1665/1</v>
      </c>
      <c r="F7" s="385"/>
      <c r="G7" s="385"/>
      <c r="H7" s="385"/>
      <c r="I7" s="125"/>
      <c r="J7" s="29"/>
      <c r="K7" s="31"/>
    </row>
    <row r="8" spans="1:70" ht="13.2">
      <c r="B8" s="28"/>
      <c r="C8" s="29"/>
      <c r="D8" s="37" t="s">
        <v>104</v>
      </c>
      <c r="E8" s="29"/>
      <c r="F8" s="29"/>
      <c r="G8" s="29"/>
      <c r="H8" s="29"/>
      <c r="I8" s="125"/>
      <c r="J8" s="29"/>
      <c r="K8" s="31"/>
    </row>
    <row r="9" spans="1:70" s="1" customFormat="1" ht="14.4" customHeight="1">
      <c r="B9" s="40"/>
      <c r="C9" s="41"/>
      <c r="D9" s="41"/>
      <c r="E9" s="384" t="s">
        <v>105</v>
      </c>
      <c r="F9" s="386"/>
      <c r="G9" s="386"/>
      <c r="H9" s="386"/>
      <c r="I9" s="126"/>
      <c r="J9" s="41"/>
      <c r="K9" s="44"/>
    </row>
    <row r="10" spans="1:70" s="1" customFormat="1" ht="13.2">
      <c r="B10" s="40"/>
      <c r="C10" s="41"/>
      <c r="D10" s="37" t="s">
        <v>106</v>
      </c>
      <c r="E10" s="41"/>
      <c r="F10" s="41"/>
      <c r="G10" s="41"/>
      <c r="H10" s="41"/>
      <c r="I10" s="126"/>
      <c r="J10" s="41"/>
      <c r="K10" s="44"/>
    </row>
    <row r="11" spans="1:70" s="1" customFormat="1" ht="36.9" customHeight="1">
      <c r="B11" s="40"/>
      <c r="C11" s="41"/>
      <c r="D11" s="41"/>
      <c r="E11" s="387" t="s">
        <v>713</v>
      </c>
      <c r="F11" s="386"/>
      <c r="G11" s="386"/>
      <c r="H11" s="386"/>
      <c r="I11" s="126"/>
      <c r="J11" s="41"/>
      <c r="K11" s="44"/>
    </row>
    <row r="12" spans="1:70" s="1" customFormat="1" ht="12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" customHeight="1">
      <c r="B13" s="40"/>
      <c r="C13" s="41"/>
      <c r="D13" s="37" t="s">
        <v>20</v>
      </c>
      <c r="E13" s="41"/>
      <c r="F13" s="35" t="s">
        <v>21</v>
      </c>
      <c r="G13" s="41"/>
      <c r="H13" s="41"/>
      <c r="I13" s="127" t="s">
        <v>22</v>
      </c>
      <c r="J13" s="35" t="s">
        <v>21</v>
      </c>
      <c r="K13" s="44"/>
    </row>
    <row r="14" spans="1:70" s="1" customFormat="1" ht="14.4" customHeight="1">
      <c r="B14" s="40"/>
      <c r="C14" s="41"/>
      <c r="D14" s="37" t="s">
        <v>23</v>
      </c>
      <c r="E14" s="41"/>
      <c r="F14" s="35" t="s">
        <v>24</v>
      </c>
      <c r="G14" s="41"/>
      <c r="H14" s="41"/>
      <c r="I14" s="127" t="s">
        <v>25</v>
      </c>
      <c r="J14" s="128">
        <f>'Rekapitulace stavby'!AN8</f>
        <v>43451</v>
      </c>
      <c r="K14" s="44"/>
    </row>
    <row r="15" spans="1:70" s="1" customFormat="1" ht="10.8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" customHeight="1">
      <c r="B16" s="40"/>
      <c r="C16" s="41"/>
      <c r="D16" s="37" t="s">
        <v>26</v>
      </c>
      <c r="E16" s="41"/>
      <c r="F16" s="41"/>
      <c r="G16" s="41"/>
      <c r="H16" s="41"/>
      <c r="I16" s="127" t="s">
        <v>27</v>
      </c>
      <c r="J16" s="35" t="str">
        <f>IF('Rekapitulace stavby'!AN10="","",'Rekapitulace stavby'!AN10)</f>
        <v/>
      </c>
      <c r="K16" s="44"/>
    </row>
    <row r="17" spans="2:11" s="1" customFormat="1" ht="18" customHeight="1">
      <c r="B17" s="40"/>
      <c r="C17" s="41"/>
      <c r="D17" s="41"/>
      <c r="E17" s="35" t="str">
        <f>IF('Rekapitulace stavby'!E11="","",'Rekapitulace stavby'!E11)</f>
        <v xml:space="preserve"> </v>
      </c>
      <c r="F17" s="41"/>
      <c r="G17" s="41"/>
      <c r="H17" s="41"/>
      <c r="I17" s="127" t="s">
        <v>28</v>
      </c>
      <c r="J17" s="35" t="str">
        <f>IF('Rekapitulace stavby'!AN11="","",'Rekapitulace stavby'!AN11)</f>
        <v/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" customHeight="1">
      <c r="B19" s="40"/>
      <c r="C19" s="41"/>
      <c r="D19" s="37" t="s">
        <v>29</v>
      </c>
      <c r="E19" s="41"/>
      <c r="F19" s="41"/>
      <c r="G19" s="41"/>
      <c r="H19" s="41"/>
      <c r="I19" s="127" t="s">
        <v>27</v>
      </c>
      <c r="J19" s="35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5" t="str">
        <f>IF('Rekapitulace stavby'!E14="Vyplň údaj","",IF('Rekapitulace stavby'!E14="","",'Rekapitulace stavby'!E14))</f>
        <v/>
      </c>
      <c r="F20" s="41"/>
      <c r="G20" s="41"/>
      <c r="H20" s="41"/>
      <c r="I20" s="127" t="s">
        <v>28</v>
      </c>
      <c r="J20" s="35" t="str">
        <f>IF('Rekapitulace stavby'!AN14="Vyplň údaj","",IF('Rekapitulace stavby'!AN14="","",'Rekapitulace stavby'!AN14))</f>
        <v/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" customHeight="1">
      <c r="B22" s="40"/>
      <c r="C22" s="41"/>
      <c r="D22" s="37" t="s">
        <v>31</v>
      </c>
      <c r="E22" s="41"/>
      <c r="F22" s="41"/>
      <c r="G22" s="41"/>
      <c r="H22" s="41"/>
      <c r="I22" s="127" t="s">
        <v>27</v>
      </c>
      <c r="J22" s="35" t="str">
        <f>IF('Rekapitulace stavby'!AN16="","",'Rekapitulace stavby'!AN16)</f>
        <v/>
      </c>
      <c r="K22" s="44"/>
    </row>
    <row r="23" spans="2:11" s="1" customFormat="1" ht="18" customHeight="1">
      <c r="B23" s="40"/>
      <c r="C23" s="41"/>
      <c r="D23" s="41"/>
      <c r="E23" s="35" t="str">
        <f>IF('Rekapitulace stavby'!E17="","",'Rekapitulace stavby'!E17)</f>
        <v xml:space="preserve"> </v>
      </c>
      <c r="F23" s="41"/>
      <c r="G23" s="41"/>
      <c r="H23" s="41"/>
      <c r="I23" s="127" t="s">
        <v>28</v>
      </c>
      <c r="J23" s="35" t="str">
        <f>IF('Rekapitulace stavby'!AN17="","",'Rekapitulace stavby'!AN17)</f>
        <v/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" customHeight="1">
      <c r="B25" s="40"/>
      <c r="C25" s="41"/>
      <c r="D25" s="37" t="s">
        <v>33</v>
      </c>
      <c r="E25" s="41"/>
      <c r="F25" s="41"/>
      <c r="G25" s="41"/>
      <c r="H25" s="41"/>
      <c r="I25" s="126"/>
      <c r="J25" s="41"/>
      <c r="K25" s="44"/>
    </row>
    <row r="26" spans="2:11" s="7" customFormat="1" ht="14.4" customHeight="1">
      <c r="B26" s="129"/>
      <c r="C26" s="130"/>
      <c r="D26" s="130"/>
      <c r="E26" s="363" t="s">
        <v>21</v>
      </c>
      <c r="F26" s="363"/>
      <c r="G26" s="363"/>
      <c r="H26" s="363"/>
      <c r="I26" s="131"/>
      <c r="J26" s="130"/>
      <c r="K26" s="132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34</v>
      </c>
      <c r="E29" s="41"/>
      <c r="F29" s="41"/>
      <c r="G29" s="41"/>
      <c r="H29" s="41"/>
      <c r="I29" s="126"/>
      <c r="J29" s="136">
        <f>ROUND(J87,2)</f>
        <v>0</v>
      </c>
      <c r="K29" s="44"/>
    </row>
    <row r="30" spans="2:11" s="1" customFormat="1" ht="6.9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" customHeight="1">
      <c r="B31" s="40"/>
      <c r="C31" s="41"/>
      <c r="D31" s="41"/>
      <c r="E31" s="41"/>
      <c r="F31" s="45" t="s">
        <v>36</v>
      </c>
      <c r="G31" s="41"/>
      <c r="H31" s="41"/>
      <c r="I31" s="137" t="s">
        <v>35</v>
      </c>
      <c r="J31" s="45" t="s">
        <v>37</v>
      </c>
      <c r="K31" s="44"/>
    </row>
    <row r="32" spans="2:11" s="1" customFormat="1" ht="14.4" customHeight="1">
      <c r="B32" s="40"/>
      <c r="C32" s="41"/>
      <c r="D32" s="48" t="s">
        <v>38</v>
      </c>
      <c r="E32" s="48" t="s">
        <v>39</v>
      </c>
      <c r="F32" s="138">
        <f>ROUND(SUM(BE87:BE106), 2)</f>
        <v>0</v>
      </c>
      <c r="G32" s="41"/>
      <c r="H32" s="41"/>
      <c r="I32" s="139">
        <v>0.21</v>
      </c>
      <c r="J32" s="138">
        <f>ROUND(ROUND((SUM(BE87:BE106)), 2)*I32, 2)</f>
        <v>0</v>
      </c>
      <c r="K32" s="44"/>
    </row>
    <row r="33" spans="2:11" s="1" customFormat="1" ht="14.4" customHeight="1">
      <c r="B33" s="40"/>
      <c r="C33" s="41"/>
      <c r="D33" s="41"/>
      <c r="E33" s="48" t="s">
        <v>40</v>
      </c>
      <c r="F33" s="138">
        <f>ROUND(SUM(BF87:BF106), 2)</f>
        <v>0</v>
      </c>
      <c r="G33" s="41"/>
      <c r="H33" s="41"/>
      <c r="I33" s="139">
        <v>0.15</v>
      </c>
      <c r="J33" s="138">
        <f>ROUND(ROUND((SUM(BF87:BF106)),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41</v>
      </c>
      <c r="F34" s="138">
        <f>ROUND(SUM(BG87:BG106),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42</v>
      </c>
      <c r="F35" s="138">
        <f>ROUND(SUM(BH87:BH106),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" hidden="1" customHeight="1">
      <c r="B36" s="40"/>
      <c r="C36" s="41"/>
      <c r="D36" s="41"/>
      <c r="E36" s="48" t="s">
        <v>43</v>
      </c>
      <c r="F36" s="138">
        <f>ROUND(SUM(BI87:BI106),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44</v>
      </c>
      <c r="E38" s="78"/>
      <c r="F38" s="78"/>
      <c r="G38" s="142" t="s">
        <v>45</v>
      </c>
      <c r="H38" s="143" t="s">
        <v>46</v>
      </c>
      <c r="I38" s="144"/>
      <c r="J38" s="145">
        <f>SUM(J29:J36)</f>
        <v>0</v>
      </c>
      <c r="K38" s="146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" customHeight="1">
      <c r="B44" s="40"/>
      <c r="C44" s="30" t="s">
        <v>108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" customHeight="1">
      <c r="B46" s="40"/>
      <c r="C46" s="37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4.4" customHeight="1">
      <c r="B47" s="40"/>
      <c r="C47" s="41"/>
      <c r="D47" s="41"/>
      <c r="E47" s="384" t="str">
        <f>E7</f>
        <v>Mendelova univerzita v Brně, Zemědělská 1665/1</v>
      </c>
      <c r="F47" s="385"/>
      <c r="G47" s="385"/>
      <c r="H47" s="385"/>
      <c r="I47" s="126"/>
      <c r="J47" s="41"/>
      <c r="K47" s="44"/>
    </row>
    <row r="48" spans="2:11" ht="13.2">
      <c r="B48" s="28"/>
      <c r="C48" s="37" t="s">
        <v>104</v>
      </c>
      <c r="D48" s="29"/>
      <c r="E48" s="29"/>
      <c r="F48" s="29"/>
      <c r="G48" s="29"/>
      <c r="H48" s="29"/>
      <c r="I48" s="125"/>
      <c r="J48" s="29"/>
      <c r="K48" s="31"/>
    </row>
    <row r="49" spans="2:47" s="1" customFormat="1" ht="14.4" customHeight="1">
      <c r="B49" s="40"/>
      <c r="C49" s="41"/>
      <c r="D49" s="41"/>
      <c r="E49" s="384" t="s">
        <v>105</v>
      </c>
      <c r="F49" s="386"/>
      <c r="G49" s="386"/>
      <c r="H49" s="386"/>
      <c r="I49" s="126"/>
      <c r="J49" s="41"/>
      <c r="K49" s="44"/>
    </row>
    <row r="50" spans="2:47" s="1" customFormat="1" ht="14.4" customHeight="1">
      <c r="B50" s="40"/>
      <c r="C50" s="37" t="s">
        <v>106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16.2" customHeight="1">
      <c r="B51" s="40"/>
      <c r="C51" s="41"/>
      <c r="D51" s="41"/>
      <c r="E51" s="387" t="str">
        <f>E11</f>
        <v>003 - Plynoinstalace</v>
      </c>
      <c r="F51" s="386"/>
      <c r="G51" s="386"/>
      <c r="H51" s="386"/>
      <c r="I51" s="126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7" t="s">
        <v>23</v>
      </c>
      <c r="D53" s="41"/>
      <c r="E53" s="41"/>
      <c r="F53" s="35" t="str">
        <f>F14</f>
        <v xml:space="preserve"> </v>
      </c>
      <c r="G53" s="41"/>
      <c r="H53" s="41"/>
      <c r="I53" s="127" t="s">
        <v>25</v>
      </c>
      <c r="J53" s="128">
        <f>IF(J14="","",J14)</f>
        <v>43451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 ht="13.2">
      <c r="B55" s="40"/>
      <c r="C55" s="37" t="s">
        <v>26</v>
      </c>
      <c r="D55" s="41"/>
      <c r="E55" s="41"/>
      <c r="F55" s="35" t="str">
        <f>E17</f>
        <v xml:space="preserve"> </v>
      </c>
      <c r="G55" s="41"/>
      <c r="H55" s="41"/>
      <c r="I55" s="127" t="s">
        <v>31</v>
      </c>
      <c r="J55" s="363" t="str">
        <f>E23</f>
        <v xml:space="preserve"> </v>
      </c>
      <c r="K55" s="44"/>
    </row>
    <row r="56" spans="2:47" s="1" customFormat="1" ht="14.4" customHeight="1">
      <c r="B56" s="40"/>
      <c r="C56" s="37" t="s">
        <v>29</v>
      </c>
      <c r="D56" s="41"/>
      <c r="E56" s="41"/>
      <c r="F56" s="35" t="str">
        <f>IF(E20="","",E20)</f>
        <v/>
      </c>
      <c r="G56" s="41"/>
      <c r="H56" s="41"/>
      <c r="I56" s="126"/>
      <c r="J56" s="388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109</v>
      </c>
      <c r="D58" s="140"/>
      <c r="E58" s="140"/>
      <c r="F58" s="140"/>
      <c r="G58" s="140"/>
      <c r="H58" s="140"/>
      <c r="I58" s="153"/>
      <c r="J58" s="154" t="s">
        <v>110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111</v>
      </c>
      <c r="D60" s="41"/>
      <c r="E60" s="41"/>
      <c r="F60" s="41"/>
      <c r="G60" s="41"/>
      <c r="H60" s="41"/>
      <c r="I60" s="126"/>
      <c r="J60" s="136">
        <f>J87</f>
        <v>0</v>
      </c>
      <c r="K60" s="44"/>
      <c r="AU60" s="24" t="s">
        <v>112</v>
      </c>
    </row>
    <row r="61" spans="2:47" s="8" customFormat="1" ht="24.9" customHeight="1">
      <c r="B61" s="157"/>
      <c r="C61" s="158"/>
      <c r="D61" s="159" t="s">
        <v>120</v>
      </c>
      <c r="E61" s="160"/>
      <c r="F61" s="160"/>
      <c r="G61" s="160"/>
      <c r="H61" s="160"/>
      <c r="I61" s="161"/>
      <c r="J61" s="162">
        <f>J88</f>
        <v>0</v>
      </c>
      <c r="K61" s="163"/>
    </row>
    <row r="62" spans="2:47" s="9" customFormat="1" ht="19.95" customHeight="1">
      <c r="B62" s="164"/>
      <c r="C62" s="165"/>
      <c r="D62" s="166" t="s">
        <v>714</v>
      </c>
      <c r="E62" s="167"/>
      <c r="F62" s="167"/>
      <c r="G62" s="167"/>
      <c r="H62" s="167"/>
      <c r="I62" s="168"/>
      <c r="J62" s="169">
        <f>J89</f>
        <v>0</v>
      </c>
      <c r="K62" s="170"/>
    </row>
    <row r="63" spans="2:47" s="9" customFormat="1" ht="19.95" customHeight="1">
      <c r="B63" s="164"/>
      <c r="C63" s="165"/>
      <c r="D63" s="166" t="s">
        <v>128</v>
      </c>
      <c r="E63" s="167"/>
      <c r="F63" s="167"/>
      <c r="G63" s="167"/>
      <c r="H63" s="167"/>
      <c r="I63" s="168"/>
      <c r="J63" s="169">
        <f>J99</f>
        <v>0</v>
      </c>
      <c r="K63" s="170"/>
    </row>
    <row r="64" spans="2:47" s="8" customFormat="1" ht="24.9" customHeight="1">
      <c r="B64" s="157"/>
      <c r="C64" s="158"/>
      <c r="D64" s="159" t="s">
        <v>612</v>
      </c>
      <c r="E64" s="160"/>
      <c r="F64" s="160"/>
      <c r="G64" s="160"/>
      <c r="H64" s="160"/>
      <c r="I64" s="161"/>
      <c r="J64" s="162">
        <f>J103</f>
        <v>0</v>
      </c>
      <c r="K64" s="163"/>
    </row>
    <row r="65" spans="2:12" s="8" customFormat="1" ht="24.9" customHeight="1">
      <c r="B65" s="157"/>
      <c r="C65" s="158"/>
      <c r="D65" s="159" t="s">
        <v>130</v>
      </c>
      <c r="E65" s="160"/>
      <c r="F65" s="160"/>
      <c r="G65" s="160"/>
      <c r="H65" s="160"/>
      <c r="I65" s="161"/>
      <c r="J65" s="162">
        <f>J104</f>
        <v>0</v>
      </c>
      <c r="K65" s="163"/>
    </row>
    <row r="66" spans="2:12" s="1" customFormat="1" ht="21.75" customHeight="1">
      <c r="B66" s="40"/>
      <c r="C66" s="41"/>
      <c r="D66" s="41"/>
      <c r="E66" s="41"/>
      <c r="F66" s="41"/>
      <c r="G66" s="41"/>
      <c r="H66" s="41"/>
      <c r="I66" s="126"/>
      <c r="J66" s="41"/>
      <c r="K66" s="44"/>
    </row>
    <row r="67" spans="2:12" s="1" customFormat="1" ht="6.9" customHeight="1">
      <c r="B67" s="55"/>
      <c r="C67" s="56"/>
      <c r="D67" s="56"/>
      <c r="E67" s="56"/>
      <c r="F67" s="56"/>
      <c r="G67" s="56"/>
      <c r="H67" s="56"/>
      <c r="I67" s="147"/>
      <c r="J67" s="56"/>
      <c r="K67" s="57"/>
    </row>
    <row r="71" spans="2:12" s="1" customFormat="1" ht="6.9" customHeight="1">
      <c r="B71" s="58"/>
      <c r="C71" s="59"/>
      <c r="D71" s="59"/>
      <c r="E71" s="59"/>
      <c r="F71" s="59"/>
      <c r="G71" s="59"/>
      <c r="H71" s="59"/>
      <c r="I71" s="150"/>
      <c r="J71" s="59"/>
      <c r="K71" s="59"/>
      <c r="L71" s="60"/>
    </row>
    <row r="72" spans="2:12" s="1" customFormat="1" ht="36.9" customHeight="1">
      <c r="B72" s="40"/>
      <c r="C72" s="61" t="s">
        <v>131</v>
      </c>
      <c r="D72" s="62"/>
      <c r="E72" s="62"/>
      <c r="F72" s="62"/>
      <c r="G72" s="62"/>
      <c r="H72" s="62"/>
      <c r="I72" s="171"/>
      <c r="J72" s="62"/>
      <c r="K72" s="62"/>
      <c r="L72" s="60"/>
    </row>
    <row r="73" spans="2:12" s="1" customFormat="1" ht="6.9" customHeight="1">
      <c r="B73" s="40"/>
      <c r="C73" s="62"/>
      <c r="D73" s="62"/>
      <c r="E73" s="62"/>
      <c r="F73" s="62"/>
      <c r="G73" s="62"/>
      <c r="H73" s="62"/>
      <c r="I73" s="171"/>
      <c r="J73" s="62"/>
      <c r="K73" s="62"/>
      <c r="L73" s="60"/>
    </row>
    <row r="74" spans="2:12" s="1" customFormat="1" ht="14.4" customHeight="1">
      <c r="B74" s="40"/>
      <c r="C74" s="64" t="s">
        <v>18</v>
      </c>
      <c r="D74" s="62"/>
      <c r="E74" s="62"/>
      <c r="F74" s="62"/>
      <c r="G74" s="62"/>
      <c r="H74" s="62"/>
      <c r="I74" s="171"/>
      <c r="J74" s="62"/>
      <c r="K74" s="62"/>
      <c r="L74" s="60"/>
    </row>
    <row r="75" spans="2:12" s="1" customFormat="1" ht="14.4" customHeight="1">
      <c r="B75" s="40"/>
      <c r="C75" s="62"/>
      <c r="D75" s="62"/>
      <c r="E75" s="389" t="str">
        <f>E7</f>
        <v>Mendelova univerzita v Brně, Zemědělská 1665/1</v>
      </c>
      <c r="F75" s="390"/>
      <c r="G75" s="390"/>
      <c r="H75" s="390"/>
      <c r="I75" s="171"/>
      <c r="J75" s="62"/>
      <c r="K75" s="62"/>
      <c r="L75" s="60"/>
    </row>
    <row r="76" spans="2:12" ht="13.2">
      <c r="B76" s="28"/>
      <c r="C76" s="64" t="s">
        <v>104</v>
      </c>
      <c r="D76" s="172"/>
      <c r="E76" s="172"/>
      <c r="F76" s="172"/>
      <c r="G76" s="172"/>
      <c r="H76" s="172"/>
      <c r="J76" s="172"/>
      <c r="K76" s="172"/>
      <c r="L76" s="173"/>
    </row>
    <row r="77" spans="2:12" s="1" customFormat="1" ht="14.4" customHeight="1">
      <c r="B77" s="40"/>
      <c r="C77" s="62"/>
      <c r="D77" s="62"/>
      <c r="E77" s="389" t="s">
        <v>105</v>
      </c>
      <c r="F77" s="391"/>
      <c r="G77" s="391"/>
      <c r="H77" s="391"/>
      <c r="I77" s="171"/>
      <c r="J77" s="62"/>
      <c r="K77" s="62"/>
      <c r="L77" s="60"/>
    </row>
    <row r="78" spans="2:12" s="1" customFormat="1" ht="14.4" customHeight="1">
      <c r="B78" s="40"/>
      <c r="C78" s="64" t="s">
        <v>106</v>
      </c>
      <c r="D78" s="62"/>
      <c r="E78" s="62"/>
      <c r="F78" s="62"/>
      <c r="G78" s="62"/>
      <c r="H78" s="62"/>
      <c r="I78" s="171"/>
      <c r="J78" s="62"/>
      <c r="K78" s="62"/>
      <c r="L78" s="60"/>
    </row>
    <row r="79" spans="2:12" s="1" customFormat="1" ht="16.2" customHeight="1">
      <c r="B79" s="40"/>
      <c r="C79" s="62"/>
      <c r="D79" s="62"/>
      <c r="E79" s="380" t="str">
        <f>E11</f>
        <v>003 - Plynoinstalace</v>
      </c>
      <c r="F79" s="391"/>
      <c r="G79" s="391"/>
      <c r="H79" s="391"/>
      <c r="I79" s="171"/>
      <c r="J79" s="62"/>
      <c r="K79" s="62"/>
      <c r="L79" s="60"/>
    </row>
    <row r="80" spans="2:12" s="1" customFormat="1" ht="6.9" customHeight="1">
      <c r="B80" s="40"/>
      <c r="C80" s="62"/>
      <c r="D80" s="62"/>
      <c r="E80" s="62"/>
      <c r="F80" s="62"/>
      <c r="G80" s="62"/>
      <c r="H80" s="62"/>
      <c r="I80" s="171"/>
      <c r="J80" s="62"/>
      <c r="K80" s="62"/>
      <c r="L80" s="60"/>
    </row>
    <row r="81" spans="2:65" s="1" customFormat="1" ht="18" customHeight="1">
      <c r="B81" s="40"/>
      <c r="C81" s="64" t="s">
        <v>23</v>
      </c>
      <c r="D81" s="62"/>
      <c r="E81" s="62"/>
      <c r="F81" s="174" t="str">
        <f>F14</f>
        <v xml:space="preserve"> </v>
      </c>
      <c r="G81" s="62"/>
      <c r="H81" s="62"/>
      <c r="I81" s="175" t="s">
        <v>25</v>
      </c>
      <c r="J81" s="72">
        <f>IF(J14="","",J14)</f>
        <v>43451</v>
      </c>
      <c r="K81" s="62"/>
      <c r="L81" s="60"/>
    </row>
    <row r="82" spans="2:65" s="1" customFormat="1" ht="6.9" customHeight="1">
      <c r="B82" s="40"/>
      <c r="C82" s="62"/>
      <c r="D82" s="62"/>
      <c r="E82" s="62"/>
      <c r="F82" s="62"/>
      <c r="G82" s="62"/>
      <c r="H82" s="62"/>
      <c r="I82" s="171"/>
      <c r="J82" s="62"/>
      <c r="K82" s="62"/>
      <c r="L82" s="60"/>
    </row>
    <row r="83" spans="2:65" s="1" customFormat="1" ht="13.2">
      <c r="B83" s="40"/>
      <c r="C83" s="64" t="s">
        <v>26</v>
      </c>
      <c r="D83" s="62"/>
      <c r="E83" s="62"/>
      <c r="F83" s="174" t="str">
        <f>E17</f>
        <v xml:space="preserve"> </v>
      </c>
      <c r="G83" s="62"/>
      <c r="H83" s="62"/>
      <c r="I83" s="175" t="s">
        <v>31</v>
      </c>
      <c r="J83" s="174" t="str">
        <f>E23</f>
        <v xml:space="preserve"> </v>
      </c>
      <c r="K83" s="62"/>
      <c r="L83" s="60"/>
    </row>
    <row r="84" spans="2:65" s="1" customFormat="1" ht="14.4" customHeight="1">
      <c r="B84" s="40"/>
      <c r="C84" s="64" t="s">
        <v>29</v>
      </c>
      <c r="D84" s="62"/>
      <c r="E84" s="62"/>
      <c r="F84" s="174" t="str">
        <f>IF(E20="","",E20)</f>
        <v/>
      </c>
      <c r="G84" s="62"/>
      <c r="H84" s="62"/>
      <c r="I84" s="171"/>
      <c r="J84" s="62"/>
      <c r="K84" s="62"/>
      <c r="L84" s="60"/>
    </row>
    <row r="85" spans="2:65" s="1" customFormat="1" ht="10.35" customHeight="1">
      <c r="B85" s="40"/>
      <c r="C85" s="62"/>
      <c r="D85" s="62"/>
      <c r="E85" s="62"/>
      <c r="F85" s="62"/>
      <c r="G85" s="62"/>
      <c r="H85" s="62"/>
      <c r="I85" s="171"/>
      <c r="J85" s="62"/>
      <c r="K85" s="62"/>
      <c r="L85" s="60"/>
    </row>
    <row r="86" spans="2:65" s="10" customFormat="1" ht="29.25" customHeight="1">
      <c r="B86" s="176"/>
      <c r="C86" s="177" t="s">
        <v>132</v>
      </c>
      <c r="D86" s="178" t="s">
        <v>53</v>
      </c>
      <c r="E86" s="178" t="s">
        <v>49</v>
      </c>
      <c r="F86" s="178" t="s">
        <v>133</v>
      </c>
      <c r="G86" s="178" t="s">
        <v>134</v>
      </c>
      <c r="H86" s="178" t="s">
        <v>135</v>
      </c>
      <c r="I86" s="179" t="s">
        <v>136</v>
      </c>
      <c r="J86" s="178" t="s">
        <v>110</v>
      </c>
      <c r="K86" s="180" t="s">
        <v>137</v>
      </c>
      <c r="L86" s="181"/>
      <c r="M86" s="80" t="s">
        <v>138</v>
      </c>
      <c r="N86" s="81" t="s">
        <v>38</v>
      </c>
      <c r="O86" s="81" t="s">
        <v>139</v>
      </c>
      <c r="P86" s="81" t="s">
        <v>140</v>
      </c>
      <c r="Q86" s="81" t="s">
        <v>141</v>
      </c>
      <c r="R86" s="81" t="s">
        <v>142</v>
      </c>
      <c r="S86" s="81" t="s">
        <v>143</v>
      </c>
      <c r="T86" s="82" t="s">
        <v>144</v>
      </c>
    </row>
    <row r="87" spans="2:65" s="1" customFormat="1" ht="29.25" customHeight="1">
      <c r="B87" s="40"/>
      <c r="C87" s="86" t="s">
        <v>111</v>
      </c>
      <c r="D87" s="62"/>
      <c r="E87" s="62"/>
      <c r="F87" s="62"/>
      <c r="G87" s="62"/>
      <c r="H87" s="62"/>
      <c r="I87" s="171"/>
      <c r="J87" s="182">
        <f>BK87</f>
        <v>0</v>
      </c>
      <c r="K87" s="62"/>
      <c r="L87" s="60"/>
      <c r="M87" s="83"/>
      <c r="N87" s="84"/>
      <c r="O87" s="84"/>
      <c r="P87" s="183">
        <f>P88+P103+P104</f>
        <v>0</v>
      </c>
      <c r="Q87" s="84"/>
      <c r="R87" s="183">
        <f>R88+R103+R104</f>
        <v>0</v>
      </c>
      <c r="S87" s="84"/>
      <c r="T87" s="184">
        <f>T88+T103+T104</f>
        <v>0</v>
      </c>
      <c r="AT87" s="24" t="s">
        <v>67</v>
      </c>
      <c r="AU87" s="24" t="s">
        <v>112</v>
      </c>
      <c r="BK87" s="185">
        <f>BK88+BK103+BK104</f>
        <v>0</v>
      </c>
    </row>
    <row r="88" spans="2:65" s="11" customFormat="1" ht="37.35" customHeight="1">
      <c r="B88" s="186"/>
      <c r="C88" s="187"/>
      <c r="D88" s="188" t="s">
        <v>67</v>
      </c>
      <c r="E88" s="189" t="s">
        <v>371</v>
      </c>
      <c r="F88" s="189" t="s">
        <v>372</v>
      </c>
      <c r="G88" s="187"/>
      <c r="H88" s="187"/>
      <c r="I88" s="190"/>
      <c r="J88" s="191">
        <f>BK88</f>
        <v>0</v>
      </c>
      <c r="K88" s="187"/>
      <c r="L88" s="192"/>
      <c r="M88" s="193"/>
      <c r="N88" s="194"/>
      <c r="O88" s="194"/>
      <c r="P88" s="195">
        <f>P89+P99</f>
        <v>0</v>
      </c>
      <c r="Q88" s="194"/>
      <c r="R88" s="195">
        <f>R89+R99</f>
        <v>0</v>
      </c>
      <c r="S88" s="194"/>
      <c r="T88" s="196">
        <f>T89+T99</f>
        <v>0</v>
      </c>
      <c r="AR88" s="197" t="s">
        <v>77</v>
      </c>
      <c r="AT88" s="198" t="s">
        <v>67</v>
      </c>
      <c r="AU88" s="198" t="s">
        <v>68</v>
      </c>
      <c r="AY88" s="197" t="s">
        <v>146</v>
      </c>
      <c r="BK88" s="199">
        <f>BK89+BK99</f>
        <v>0</v>
      </c>
    </row>
    <row r="89" spans="2:65" s="11" customFormat="1" ht="19.95" customHeight="1">
      <c r="B89" s="186"/>
      <c r="C89" s="187"/>
      <c r="D89" s="188" t="s">
        <v>67</v>
      </c>
      <c r="E89" s="200" t="s">
        <v>715</v>
      </c>
      <c r="F89" s="200" t="s">
        <v>716</v>
      </c>
      <c r="G89" s="187"/>
      <c r="H89" s="187"/>
      <c r="I89" s="190"/>
      <c r="J89" s="201">
        <f>BK89</f>
        <v>0</v>
      </c>
      <c r="K89" s="187"/>
      <c r="L89" s="192"/>
      <c r="M89" s="193"/>
      <c r="N89" s="194"/>
      <c r="O89" s="194"/>
      <c r="P89" s="195">
        <f>SUM(P90:P98)</f>
        <v>0</v>
      </c>
      <c r="Q89" s="194"/>
      <c r="R89" s="195">
        <f>SUM(R90:R98)</f>
        <v>0</v>
      </c>
      <c r="S89" s="194"/>
      <c r="T89" s="196">
        <f>SUM(T90:T98)</f>
        <v>0</v>
      </c>
      <c r="AR89" s="197" t="s">
        <v>77</v>
      </c>
      <c r="AT89" s="198" t="s">
        <v>67</v>
      </c>
      <c r="AU89" s="198" t="s">
        <v>75</v>
      </c>
      <c r="AY89" s="197" t="s">
        <v>146</v>
      </c>
      <c r="BK89" s="199">
        <f>SUM(BK90:BK98)</f>
        <v>0</v>
      </c>
    </row>
    <row r="90" spans="2:65" s="1" customFormat="1" ht="22.8" customHeight="1">
      <c r="B90" s="40"/>
      <c r="C90" s="202" t="s">
        <v>75</v>
      </c>
      <c r="D90" s="202" t="s">
        <v>148</v>
      </c>
      <c r="E90" s="203" t="s">
        <v>717</v>
      </c>
      <c r="F90" s="204" t="s">
        <v>718</v>
      </c>
      <c r="G90" s="205" t="s">
        <v>180</v>
      </c>
      <c r="H90" s="206">
        <v>4</v>
      </c>
      <c r="I90" s="207"/>
      <c r="J90" s="208">
        <f t="shared" ref="J90:J98" si="0">ROUND(I90*H90,2)</f>
        <v>0</v>
      </c>
      <c r="K90" s="204" t="s">
        <v>21</v>
      </c>
      <c r="L90" s="60"/>
      <c r="M90" s="209" t="s">
        <v>21</v>
      </c>
      <c r="N90" s="210" t="s">
        <v>39</v>
      </c>
      <c r="O90" s="41"/>
      <c r="P90" s="211">
        <f t="shared" ref="P90:P98" si="1">O90*H90</f>
        <v>0</v>
      </c>
      <c r="Q90" s="211">
        <v>0</v>
      </c>
      <c r="R90" s="211">
        <f t="shared" ref="R90:R98" si="2">Q90*H90</f>
        <v>0</v>
      </c>
      <c r="S90" s="211">
        <v>0</v>
      </c>
      <c r="T90" s="212">
        <f t="shared" ref="T90:T98" si="3">S90*H90</f>
        <v>0</v>
      </c>
      <c r="AR90" s="24" t="s">
        <v>237</v>
      </c>
      <c r="AT90" s="24" t="s">
        <v>148</v>
      </c>
      <c r="AU90" s="24" t="s">
        <v>77</v>
      </c>
      <c r="AY90" s="24" t="s">
        <v>146</v>
      </c>
      <c r="BE90" s="213">
        <f t="shared" ref="BE90:BE98" si="4">IF(N90="základní",J90,0)</f>
        <v>0</v>
      </c>
      <c r="BF90" s="213">
        <f t="shared" ref="BF90:BF98" si="5">IF(N90="snížená",J90,0)</f>
        <v>0</v>
      </c>
      <c r="BG90" s="213">
        <f t="shared" ref="BG90:BG98" si="6">IF(N90="zákl. přenesená",J90,0)</f>
        <v>0</v>
      </c>
      <c r="BH90" s="213">
        <f t="shared" ref="BH90:BH98" si="7">IF(N90="sníž. přenesená",J90,0)</f>
        <v>0</v>
      </c>
      <c r="BI90" s="213">
        <f t="shared" ref="BI90:BI98" si="8">IF(N90="nulová",J90,0)</f>
        <v>0</v>
      </c>
      <c r="BJ90" s="24" t="s">
        <v>75</v>
      </c>
      <c r="BK90" s="213">
        <f t="shared" ref="BK90:BK98" si="9">ROUND(I90*H90,2)</f>
        <v>0</v>
      </c>
      <c r="BL90" s="24" t="s">
        <v>237</v>
      </c>
      <c r="BM90" s="24" t="s">
        <v>77</v>
      </c>
    </row>
    <row r="91" spans="2:65" s="1" customFormat="1" ht="14.4" customHeight="1">
      <c r="B91" s="40"/>
      <c r="C91" s="202" t="s">
        <v>77</v>
      </c>
      <c r="D91" s="202" t="s">
        <v>148</v>
      </c>
      <c r="E91" s="203" t="s">
        <v>719</v>
      </c>
      <c r="F91" s="204" t="s">
        <v>720</v>
      </c>
      <c r="G91" s="205" t="s">
        <v>245</v>
      </c>
      <c r="H91" s="206">
        <v>1</v>
      </c>
      <c r="I91" s="207"/>
      <c r="J91" s="208">
        <f t="shared" si="0"/>
        <v>0</v>
      </c>
      <c r="K91" s="204" t="s">
        <v>21</v>
      </c>
      <c r="L91" s="60"/>
      <c r="M91" s="209" t="s">
        <v>21</v>
      </c>
      <c r="N91" s="210" t="s">
        <v>39</v>
      </c>
      <c r="O91" s="41"/>
      <c r="P91" s="211">
        <f t="shared" si="1"/>
        <v>0</v>
      </c>
      <c r="Q91" s="211">
        <v>0</v>
      </c>
      <c r="R91" s="211">
        <f t="shared" si="2"/>
        <v>0</v>
      </c>
      <c r="S91" s="211">
        <v>0</v>
      </c>
      <c r="T91" s="212">
        <f t="shared" si="3"/>
        <v>0</v>
      </c>
      <c r="AR91" s="24" t="s">
        <v>237</v>
      </c>
      <c r="AT91" s="24" t="s">
        <v>148</v>
      </c>
      <c r="AU91" s="24" t="s">
        <v>77</v>
      </c>
      <c r="AY91" s="24" t="s">
        <v>146</v>
      </c>
      <c r="BE91" s="213">
        <f t="shared" si="4"/>
        <v>0</v>
      </c>
      <c r="BF91" s="213">
        <f t="shared" si="5"/>
        <v>0</v>
      </c>
      <c r="BG91" s="213">
        <f t="shared" si="6"/>
        <v>0</v>
      </c>
      <c r="BH91" s="213">
        <f t="shared" si="7"/>
        <v>0</v>
      </c>
      <c r="BI91" s="213">
        <f t="shared" si="8"/>
        <v>0</v>
      </c>
      <c r="BJ91" s="24" t="s">
        <v>75</v>
      </c>
      <c r="BK91" s="213">
        <f t="shared" si="9"/>
        <v>0</v>
      </c>
      <c r="BL91" s="24" t="s">
        <v>237</v>
      </c>
      <c r="BM91" s="24" t="s">
        <v>151</v>
      </c>
    </row>
    <row r="92" spans="2:65" s="1" customFormat="1" ht="14.4" customHeight="1">
      <c r="B92" s="40"/>
      <c r="C92" s="202" t="s">
        <v>156</v>
      </c>
      <c r="D92" s="202" t="s">
        <v>148</v>
      </c>
      <c r="E92" s="203" t="s">
        <v>721</v>
      </c>
      <c r="F92" s="204" t="s">
        <v>722</v>
      </c>
      <c r="G92" s="205" t="s">
        <v>245</v>
      </c>
      <c r="H92" s="206">
        <v>2</v>
      </c>
      <c r="I92" s="207"/>
      <c r="J92" s="208">
        <f t="shared" si="0"/>
        <v>0</v>
      </c>
      <c r="K92" s="204" t="s">
        <v>21</v>
      </c>
      <c r="L92" s="60"/>
      <c r="M92" s="209" t="s">
        <v>21</v>
      </c>
      <c r="N92" s="210" t="s">
        <v>39</v>
      </c>
      <c r="O92" s="41"/>
      <c r="P92" s="211">
        <f t="shared" si="1"/>
        <v>0</v>
      </c>
      <c r="Q92" s="211">
        <v>0</v>
      </c>
      <c r="R92" s="211">
        <f t="shared" si="2"/>
        <v>0</v>
      </c>
      <c r="S92" s="211">
        <v>0</v>
      </c>
      <c r="T92" s="212">
        <f t="shared" si="3"/>
        <v>0</v>
      </c>
      <c r="AR92" s="24" t="s">
        <v>237</v>
      </c>
      <c r="AT92" s="24" t="s">
        <v>148</v>
      </c>
      <c r="AU92" s="24" t="s">
        <v>77</v>
      </c>
      <c r="AY92" s="24" t="s">
        <v>146</v>
      </c>
      <c r="BE92" s="213">
        <f t="shared" si="4"/>
        <v>0</v>
      </c>
      <c r="BF92" s="213">
        <f t="shared" si="5"/>
        <v>0</v>
      </c>
      <c r="BG92" s="213">
        <f t="shared" si="6"/>
        <v>0</v>
      </c>
      <c r="BH92" s="213">
        <f t="shared" si="7"/>
        <v>0</v>
      </c>
      <c r="BI92" s="213">
        <f t="shared" si="8"/>
        <v>0</v>
      </c>
      <c r="BJ92" s="24" t="s">
        <v>75</v>
      </c>
      <c r="BK92" s="213">
        <f t="shared" si="9"/>
        <v>0</v>
      </c>
      <c r="BL92" s="24" t="s">
        <v>237</v>
      </c>
      <c r="BM92" s="24" t="s">
        <v>177</v>
      </c>
    </row>
    <row r="93" spans="2:65" s="1" customFormat="1" ht="14.4" customHeight="1">
      <c r="B93" s="40"/>
      <c r="C93" s="202" t="s">
        <v>151</v>
      </c>
      <c r="D93" s="202" t="s">
        <v>148</v>
      </c>
      <c r="E93" s="203" t="s">
        <v>723</v>
      </c>
      <c r="F93" s="204" t="s">
        <v>724</v>
      </c>
      <c r="G93" s="205" t="s">
        <v>180</v>
      </c>
      <c r="H93" s="206">
        <v>12</v>
      </c>
      <c r="I93" s="207"/>
      <c r="J93" s="208">
        <f t="shared" si="0"/>
        <v>0</v>
      </c>
      <c r="K93" s="204" t="s">
        <v>21</v>
      </c>
      <c r="L93" s="60"/>
      <c r="M93" s="209" t="s">
        <v>21</v>
      </c>
      <c r="N93" s="210" t="s">
        <v>39</v>
      </c>
      <c r="O93" s="41"/>
      <c r="P93" s="211">
        <f t="shared" si="1"/>
        <v>0</v>
      </c>
      <c r="Q93" s="211">
        <v>0</v>
      </c>
      <c r="R93" s="211">
        <f t="shared" si="2"/>
        <v>0</v>
      </c>
      <c r="S93" s="211">
        <v>0</v>
      </c>
      <c r="T93" s="212">
        <f t="shared" si="3"/>
        <v>0</v>
      </c>
      <c r="AR93" s="24" t="s">
        <v>237</v>
      </c>
      <c r="AT93" s="24" t="s">
        <v>148</v>
      </c>
      <c r="AU93" s="24" t="s">
        <v>77</v>
      </c>
      <c r="AY93" s="24" t="s">
        <v>146</v>
      </c>
      <c r="BE93" s="213">
        <f t="shared" si="4"/>
        <v>0</v>
      </c>
      <c r="BF93" s="213">
        <f t="shared" si="5"/>
        <v>0</v>
      </c>
      <c r="BG93" s="213">
        <f t="shared" si="6"/>
        <v>0</v>
      </c>
      <c r="BH93" s="213">
        <f t="shared" si="7"/>
        <v>0</v>
      </c>
      <c r="BI93" s="213">
        <f t="shared" si="8"/>
        <v>0</v>
      </c>
      <c r="BJ93" s="24" t="s">
        <v>75</v>
      </c>
      <c r="BK93" s="213">
        <f t="shared" si="9"/>
        <v>0</v>
      </c>
      <c r="BL93" s="24" t="s">
        <v>237</v>
      </c>
      <c r="BM93" s="24" t="s">
        <v>168</v>
      </c>
    </row>
    <row r="94" spans="2:65" s="1" customFormat="1" ht="14.4" customHeight="1">
      <c r="B94" s="40"/>
      <c r="C94" s="202" t="s">
        <v>171</v>
      </c>
      <c r="D94" s="202" t="s">
        <v>148</v>
      </c>
      <c r="E94" s="203" t="s">
        <v>725</v>
      </c>
      <c r="F94" s="204" t="s">
        <v>726</v>
      </c>
      <c r="G94" s="205" t="s">
        <v>245</v>
      </c>
      <c r="H94" s="206">
        <v>1</v>
      </c>
      <c r="I94" s="207"/>
      <c r="J94" s="208">
        <f t="shared" si="0"/>
        <v>0</v>
      </c>
      <c r="K94" s="204" t="s">
        <v>21</v>
      </c>
      <c r="L94" s="60"/>
      <c r="M94" s="209" t="s">
        <v>21</v>
      </c>
      <c r="N94" s="210" t="s">
        <v>39</v>
      </c>
      <c r="O94" s="41"/>
      <c r="P94" s="211">
        <f t="shared" si="1"/>
        <v>0</v>
      </c>
      <c r="Q94" s="211">
        <v>0</v>
      </c>
      <c r="R94" s="211">
        <f t="shared" si="2"/>
        <v>0</v>
      </c>
      <c r="S94" s="211">
        <v>0</v>
      </c>
      <c r="T94" s="212">
        <f t="shared" si="3"/>
        <v>0</v>
      </c>
      <c r="AR94" s="24" t="s">
        <v>237</v>
      </c>
      <c r="AT94" s="24" t="s">
        <v>148</v>
      </c>
      <c r="AU94" s="24" t="s">
        <v>77</v>
      </c>
      <c r="AY94" s="24" t="s">
        <v>146</v>
      </c>
      <c r="BE94" s="213">
        <f t="shared" si="4"/>
        <v>0</v>
      </c>
      <c r="BF94" s="213">
        <f t="shared" si="5"/>
        <v>0</v>
      </c>
      <c r="BG94" s="213">
        <f t="shared" si="6"/>
        <v>0</v>
      </c>
      <c r="BH94" s="213">
        <f t="shared" si="7"/>
        <v>0</v>
      </c>
      <c r="BI94" s="213">
        <f t="shared" si="8"/>
        <v>0</v>
      </c>
      <c r="BJ94" s="24" t="s">
        <v>75</v>
      </c>
      <c r="BK94" s="213">
        <f t="shared" si="9"/>
        <v>0</v>
      </c>
      <c r="BL94" s="24" t="s">
        <v>237</v>
      </c>
      <c r="BM94" s="24" t="s">
        <v>197</v>
      </c>
    </row>
    <row r="95" spans="2:65" s="1" customFormat="1" ht="14.4" customHeight="1">
      <c r="B95" s="40"/>
      <c r="C95" s="202" t="s">
        <v>177</v>
      </c>
      <c r="D95" s="202" t="s">
        <v>148</v>
      </c>
      <c r="E95" s="203" t="s">
        <v>727</v>
      </c>
      <c r="F95" s="204" t="s">
        <v>728</v>
      </c>
      <c r="G95" s="205" t="s">
        <v>245</v>
      </c>
      <c r="H95" s="206">
        <v>1</v>
      </c>
      <c r="I95" s="207"/>
      <c r="J95" s="208">
        <f t="shared" si="0"/>
        <v>0</v>
      </c>
      <c r="K95" s="204" t="s">
        <v>21</v>
      </c>
      <c r="L95" s="60"/>
      <c r="M95" s="209" t="s">
        <v>21</v>
      </c>
      <c r="N95" s="210" t="s">
        <v>39</v>
      </c>
      <c r="O95" s="41"/>
      <c r="P95" s="211">
        <f t="shared" si="1"/>
        <v>0</v>
      </c>
      <c r="Q95" s="211">
        <v>0</v>
      </c>
      <c r="R95" s="211">
        <f t="shared" si="2"/>
        <v>0</v>
      </c>
      <c r="S95" s="211">
        <v>0</v>
      </c>
      <c r="T95" s="212">
        <f t="shared" si="3"/>
        <v>0</v>
      </c>
      <c r="AR95" s="24" t="s">
        <v>237</v>
      </c>
      <c r="AT95" s="24" t="s">
        <v>148</v>
      </c>
      <c r="AU95" s="24" t="s">
        <v>77</v>
      </c>
      <c r="AY95" s="24" t="s">
        <v>146</v>
      </c>
      <c r="BE95" s="213">
        <f t="shared" si="4"/>
        <v>0</v>
      </c>
      <c r="BF95" s="213">
        <f t="shared" si="5"/>
        <v>0</v>
      </c>
      <c r="BG95" s="213">
        <f t="shared" si="6"/>
        <v>0</v>
      </c>
      <c r="BH95" s="213">
        <f t="shared" si="7"/>
        <v>0</v>
      </c>
      <c r="BI95" s="213">
        <f t="shared" si="8"/>
        <v>0</v>
      </c>
      <c r="BJ95" s="24" t="s">
        <v>75</v>
      </c>
      <c r="BK95" s="213">
        <f t="shared" si="9"/>
        <v>0</v>
      </c>
      <c r="BL95" s="24" t="s">
        <v>237</v>
      </c>
      <c r="BM95" s="24" t="s">
        <v>214</v>
      </c>
    </row>
    <row r="96" spans="2:65" s="1" customFormat="1" ht="22.8" customHeight="1">
      <c r="B96" s="40"/>
      <c r="C96" s="202" t="s">
        <v>183</v>
      </c>
      <c r="D96" s="202" t="s">
        <v>148</v>
      </c>
      <c r="E96" s="203" t="s">
        <v>729</v>
      </c>
      <c r="F96" s="204" t="s">
        <v>730</v>
      </c>
      <c r="G96" s="205" t="s">
        <v>677</v>
      </c>
      <c r="H96" s="206">
        <v>1</v>
      </c>
      <c r="I96" s="207"/>
      <c r="J96" s="208">
        <f t="shared" si="0"/>
        <v>0</v>
      </c>
      <c r="K96" s="204" t="s">
        <v>21</v>
      </c>
      <c r="L96" s="60"/>
      <c r="M96" s="209" t="s">
        <v>21</v>
      </c>
      <c r="N96" s="210" t="s">
        <v>39</v>
      </c>
      <c r="O96" s="41"/>
      <c r="P96" s="211">
        <f t="shared" si="1"/>
        <v>0</v>
      </c>
      <c r="Q96" s="211">
        <v>0</v>
      </c>
      <c r="R96" s="211">
        <f t="shared" si="2"/>
        <v>0</v>
      </c>
      <c r="S96" s="211">
        <v>0</v>
      </c>
      <c r="T96" s="212">
        <f t="shared" si="3"/>
        <v>0</v>
      </c>
      <c r="AR96" s="24" t="s">
        <v>237</v>
      </c>
      <c r="AT96" s="24" t="s">
        <v>148</v>
      </c>
      <c r="AU96" s="24" t="s">
        <v>77</v>
      </c>
      <c r="AY96" s="24" t="s">
        <v>146</v>
      </c>
      <c r="BE96" s="213">
        <f t="shared" si="4"/>
        <v>0</v>
      </c>
      <c r="BF96" s="213">
        <f t="shared" si="5"/>
        <v>0</v>
      </c>
      <c r="BG96" s="213">
        <f t="shared" si="6"/>
        <v>0</v>
      </c>
      <c r="BH96" s="213">
        <f t="shared" si="7"/>
        <v>0</v>
      </c>
      <c r="BI96" s="213">
        <f t="shared" si="8"/>
        <v>0</v>
      </c>
      <c r="BJ96" s="24" t="s">
        <v>75</v>
      </c>
      <c r="BK96" s="213">
        <f t="shared" si="9"/>
        <v>0</v>
      </c>
      <c r="BL96" s="24" t="s">
        <v>237</v>
      </c>
      <c r="BM96" s="24" t="s">
        <v>227</v>
      </c>
    </row>
    <row r="97" spans="2:65" s="1" customFormat="1" ht="14.4" customHeight="1">
      <c r="B97" s="40"/>
      <c r="C97" s="226" t="s">
        <v>168</v>
      </c>
      <c r="D97" s="226" t="s">
        <v>165</v>
      </c>
      <c r="E97" s="227" t="s">
        <v>731</v>
      </c>
      <c r="F97" s="228" t="s">
        <v>732</v>
      </c>
      <c r="G97" s="229" t="s">
        <v>245</v>
      </c>
      <c r="H97" s="230">
        <v>1</v>
      </c>
      <c r="I97" s="231"/>
      <c r="J97" s="232">
        <f t="shared" si="0"/>
        <v>0</v>
      </c>
      <c r="K97" s="228" t="s">
        <v>21</v>
      </c>
      <c r="L97" s="233"/>
      <c r="M97" s="234" t="s">
        <v>21</v>
      </c>
      <c r="N97" s="235" t="s">
        <v>39</v>
      </c>
      <c r="O97" s="41"/>
      <c r="P97" s="211">
        <f t="shared" si="1"/>
        <v>0</v>
      </c>
      <c r="Q97" s="211">
        <v>0</v>
      </c>
      <c r="R97" s="211">
        <f t="shared" si="2"/>
        <v>0</v>
      </c>
      <c r="S97" s="211">
        <v>0</v>
      </c>
      <c r="T97" s="212">
        <f t="shared" si="3"/>
        <v>0</v>
      </c>
      <c r="AR97" s="24" t="s">
        <v>319</v>
      </c>
      <c r="AT97" s="24" t="s">
        <v>165</v>
      </c>
      <c r="AU97" s="24" t="s">
        <v>77</v>
      </c>
      <c r="AY97" s="24" t="s">
        <v>146</v>
      </c>
      <c r="BE97" s="213">
        <f t="shared" si="4"/>
        <v>0</v>
      </c>
      <c r="BF97" s="213">
        <f t="shared" si="5"/>
        <v>0</v>
      </c>
      <c r="BG97" s="213">
        <f t="shared" si="6"/>
        <v>0</v>
      </c>
      <c r="BH97" s="213">
        <f t="shared" si="7"/>
        <v>0</v>
      </c>
      <c r="BI97" s="213">
        <f t="shared" si="8"/>
        <v>0</v>
      </c>
      <c r="BJ97" s="24" t="s">
        <v>75</v>
      </c>
      <c r="BK97" s="213">
        <f t="shared" si="9"/>
        <v>0</v>
      </c>
      <c r="BL97" s="24" t="s">
        <v>237</v>
      </c>
      <c r="BM97" s="24" t="s">
        <v>237</v>
      </c>
    </row>
    <row r="98" spans="2:65" s="1" customFormat="1" ht="22.8" customHeight="1">
      <c r="B98" s="40"/>
      <c r="C98" s="202" t="s">
        <v>193</v>
      </c>
      <c r="D98" s="202" t="s">
        <v>148</v>
      </c>
      <c r="E98" s="203" t="s">
        <v>733</v>
      </c>
      <c r="F98" s="204" t="s">
        <v>734</v>
      </c>
      <c r="G98" s="205" t="s">
        <v>160</v>
      </c>
      <c r="H98" s="206">
        <v>8.0000000000000002E-3</v>
      </c>
      <c r="I98" s="207"/>
      <c r="J98" s="208">
        <f t="shared" si="0"/>
        <v>0</v>
      </c>
      <c r="K98" s="204" t="s">
        <v>21</v>
      </c>
      <c r="L98" s="60"/>
      <c r="M98" s="209" t="s">
        <v>21</v>
      </c>
      <c r="N98" s="210" t="s">
        <v>39</v>
      </c>
      <c r="O98" s="41"/>
      <c r="P98" s="211">
        <f t="shared" si="1"/>
        <v>0</v>
      </c>
      <c r="Q98" s="211">
        <v>0</v>
      </c>
      <c r="R98" s="211">
        <f t="shared" si="2"/>
        <v>0</v>
      </c>
      <c r="S98" s="211">
        <v>0</v>
      </c>
      <c r="T98" s="212">
        <f t="shared" si="3"/>
        <v>0</v>
      </c>
      <c r="AR98" s="24" t="s">
        <v>237</v>
      </c>
      <c r="AT98" s="24" t="s">
        <v>148</v>
      </c>
      <c r="AU98" s="24" t="s">
        <v>77</v>
      </c>
      <c r="AY98" s="24" t="s">
        <v>146</v>
      </c>
      <c r="BE98" s="213">
        <f t="shared" si="4"/>
        <v>0</v>
      </c>
      <c r="BF98" s="213">
        <f t="shared" si="5"/>
        <v>0</v>
      </c>
      <c r="BG98" s="213">
        <f t="shared" si="6"/>
        <v>0</v>
      </c>
      <c r="BH98" s="213">
        <f t="shared" si="7"/>
        <v>0</v>
      </c>
      <c r="BI98" s="213">
        <f t="shared" si="8"/>
        <v>0</v>
      </c>
      <c r="BJ98" s="24" t="s">
        <v>75</v>
      </c>
      <c r="BK98" s="213">
        <f t="shared" si="9"/>
        <v>0</v>
      </c>
      <c r="BL98" s="24" t="s">
        <v>237</v>
      </c>
      <c r="BM98" s="24" t="s">
        <v>248</v>
      </c>
    </row>
    <row r="99" spans="2:65" s="11" customFormat="1" ht="29.85" customHeight="1">
      <c r="B99" s="186"/>
      <c r="C99" s="187"/>
      <c r="D99" s="188" t="s">
        <v>67</v>
      </c>
      <c r="E99" s="200" t="s">
        <v>528</v>
      </c>
      <c r="F99" s="200" t="s">
        <v>529</v>
      </c>
      <c r="G99" s="187"/>
      <c r="H99" s="187"/>
      <c r="I99" s="190"/>
      <c r="J99" s="201">
        <f>BK99</f>
        <v>0</v>
      </c>
      <c r="K99" s="187"/>
      <c r="L99" s="192"/>
      <c r="M99" s="193"/>
      <c r="N99" s="194"/>
      <c r="O99" s="194"/>
      <c r="P99" s="195">
        <f>SUM(P100:P102)</f>
        <v>0</v>
      </c>
      <c r="Q99" s="194"/>
      <c r="R99" s="195">
        <f>SUM(R100:R102)</f>
        <v>0</v>
      </c>
      <c r="S99" s="194"/>
      <c r="T99" s="196">
        <f>SUM(T100:T102)</f>
        <v>0</v>
      </c>
      <c r="AR99" s="197" t="s">
        <v>77</v>
      </c>
      <c r="AT99" s="198" t="s">
        <v>67</v>
      </c>
      <c r="AU99" s="198" t="s">
        <v>75</v>
      </c>
      <c r="AY99" s="197" t="s">
        <v>146</v>
      </c>
      <c r="BK99" s="199">
        <f>SUM(BK100:BK102)</f>
        <v>0</v>
      </c>
    </row>
    <row r="100" spans="2:65" s="1" customFormat="1" ht="22.8" customHeight="1">
      <c r="B100" s="40"/>
      <c r="C100" s="202" t="s">
        <v>197</v>
      </c>
      <c r="D100" s="202" t="s">
        <v>148</v>
      </c>
      <c r="E100" s="203" t="s">
        <v>556</v>
      </c>
      <c r="F100" s="204" t="s">
        <v>735</v>
      </c>
      <c r="G100" s="205" t="s">
        <v>180</v>
      </c>
      <c r="H100" s="206">
        <v>4</v>
      </c>
      <c r="I100" s="207"/>
      <c r="J100" s="208">
        <f>ROUND(I100*H100,2)</f>
        <v>0</v>
      </c>
      <c r="K100" s="204" t="s">
        <v>21</v>
      </c>
      <c r="L100" s="60"/>
      <c r="M100" s="209" t="s">
        <v>21</v>
      </c>
      <c r="N100" s="210" t="s">
        <v>39</v>
      </c>
      <c r="O100" s="41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24" t="s">
        <v>237</v>
      </c>
      <c r="AT100" s="24" t="s">
        <v>148</v>
      </c>
      <c r="AU100" s="24" t="s">
        <v>77</v>
      </c>
      <c r="AY100" s="24" t="s">
        <v>146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4" t="s">
        <v>75</v>
      </c>
      <c r="BK100" s="213">
        <f>ROUND(I100*H100,2)</f>
        <v>0</v>
      </c>
      <c r="BL100" s="24" t="s">
        <v>237</v>
      </c>
      <c r="BM100" s="24" t="s">
        <v>258</v>
      </c>
    </row>
    <row r="101" spans="2:65" s="1" customFormat="1" ht="22.8" customHeight="1">
      <c r="B101" s="40"/>
      <c r="C101" s="202" t="s">
        <v>206</v>
      </c>
      <c r="D101" s="202" t="s">
        <v>148</v>
      </c>
      <c r="E101" s="203" t="s">
        <v>736</v>
      </c>
      <c r="F101" s="204" t="s">
        <v>737</v>
      </c>
      <c r="G101" s="205" t="s">
        <v>180</v>
      </c>
      <c r="H101" s="206">
        <v>4</v>
      </c>
      <c r="I101" s="207"/>
      <c r="J101" s="208">
        <f>ROUND(I101*H101,2)</f>
        <v>0</v>
      </c>
      <c r="K101" s="204" t="s">
        <v>21</v>
      </c>
      <c r="L101" s="60"/>
      <c r="M101" s="209" t="s">
        <v>21</v>
      </c>
      <c r="N101" s="210" t="s">
        <v>39</v>
      </c>
      <c r="O101" s="41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AR101" s="24" t="s">
        <v>237</v>
      </c>
      <c r="AT101" s="24" t="s">
        <v>148</v>
      </c>
      <c r="AU101" s="24" t="s">
        <v>77</v>
      </c>
      <c r="AY101" s="24" t="s">
        <v>146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24" t="s">
        <v>75</v>
      </c>
      <c r="BK101" s="213">
        <f>ROUND(I101*H101,2)</f>
        <v>0</v>
      </c>
      <c r="BL101" s="24" t="s">
        <v>237</v>
      </c>
      <c r="BM101" s="24" t="s">
        <v>268</v>
      </c>
    </row>
    <row r="102" spans="2:65" s="1" customFormat="1" ht="22.8" customHeight="1">
      <c r="B102" s="40"/>
      <c r="C102" s="202" t="s">
        <v>214</v>
      </c>
      <c r="D102" s="202" t="s">
        <v>148</v>
      </c>
      <c r="E102" s="203" t="s">
        <v>738</v>
      </c>
      <c r="F102" s="204" t="s">
        <v>739</v>
      </c>
      <c r="G102" s="205" t="s">
        <v>180</v>
      </c>
      <c r="H102" s="206">
        <v>4</v>
      </c>
      <c r="I102" s="207"/>
      <c r="J102" s="208">
        <f>ROUND(I102*H102,2)</f>
        <v>0</v>
      </c>
      <c r="K102" s="204" t="s">
        <v>21</v>
      </c>
      <c r="L102" s="60"/>
      <c r="M102" s="209" t="s">
        <v>21</v>
      </c>
      <c r="N102" s="210" t="s">
        <v>39</v>
      </c>
      <c r="O102" s="41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AR102" s="24" t="s">
        <v>237</v>
      </c>
      <c r="AT102" s="24" t="s">
        <v>148</v>
      </c>
      <c r="AU102" s="24" t="s">
        <v>77</v>
      </c>
      <c r="AY102" s="24" t="s">
        <v>146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24" t="s">
        <v>75</v>
      </c>
      <c r="BK102" s="213">
        <f>ROUND(I102*H102,2)</f>
        <v>0</v>
      </c>
      <c r="BL102" s="24" t="s">
        <v>237</v>
      </c>
      <c r="BM102" s="24" t="s">
        <v>278</v>
      </c>
    </row>
    <row r="103" spans="2:65" s="11" customFormat="1" ht="37.35" customHeight="1">
      <c r="B103" s="186"/>
      <c r="C103" s="187"/>
      <c r="D103" s="188" t="s">
        <v>67</v>
      </c>
      <c r="E103" s="189" t="s">
        <v>165</v>
      </c>
      <c r="F103" s="189" t="s">
        <v>709</v>
      </c>
      <c r="G103" s="187"/>
      <c r="H103" s="187"/>
      <c r="I103" s="190"/>
      <c r="J103" s="191">
        <f>BK103</f>
        <v>0</v>
      </c>
      <c r="K103" s="187"/>
      <c r="L103" s="192"/>
      <c r="M103" s="193"/>
      <c r="N103" s="194"/>
      <c r="O103" s="194"/>
      <c r="P103" s="195">
        <v>0</v>
      </c>
      <c r="Q103" s="194"/>
      <c r="R103" s="195">
        <v>0</v>
      </c>
      <c r="S103" s="194"/>
      <c r="T103" s="196">
        <v>0</v>
      </c>
      <c r="AR103" s="197" t="s">
        <v>156</v>
      </c>
      <c r="AT103" s="198" t="s">
        <v>67</v>
      </c>
      <c r="AU103" s="198" t="s">
        <v>68</v>
      </c>
      <c r="AY103" s="197" t="s">
        <v>146</v>
      </c>
      <c r="BK103" s="199">
        <v>0</v>
      </c>
    </row>
    <row r="104" spans="2:65" s="11" customFormat="1" ht="24.9" customHeight="1">
      <c r="B104" s="186"/>
      <c r="C104" s="187"/>
      <c r="D104" s="188" t="s">
        <v>67</v>
      </c>
      <c r="E104" s="189" t="s">
        <v>598</v>
      </c>
      <c r="F104" s="189" t="s">
        <v>599</v>
      </c>
      <c r="G104" s="187"/>
      <c r="H104" s="187"/>
      <c r="I104" s="190"/>
      <c r="J104" s="191">
        <f>BK104</f>
        <v>0</v>
      </c>
      <c r="K104" s="187"/>
      <c r="L104" s="192"/>
      <c r="M104" s="193"/>
      <c r="N104" s="194"/>
      <c r="O104" s="194"/>
      <c r="P104" s="195">
        <f>SUM(P105:P106)</f>
        <v>0</v>
      </c>
      <c r="Q104" s="194"/>
      <c r="R104" s="195">
        <f>SUM(R105:R106)</f>
        <v>0</v>
      </c>
      <c r="S104" s="194"/>
      <c r="T104" s="196">
        <f>SUM(T105:T106)</f>
        <v>0</v>
      </c>
      <c r="AR104" s="197" t="s">
        <v>151</v>
      </c>
      <c r="AT104" s="198" t="s">
        <v>67</v>
      </c>
      <c r="AU104" s="198" t="s">
        <v>68</v>
      </c>
      <c r="AY104" s="197" t="s">
        <v>146</v>
      </c>
      <c r="BK104" s="199">
        <f>SUM(BK105:BK106)</f>
        <v>0</v>
      </c>
    </row>
    <row r="105" spans="2:65" s="1" customFormat="1" ht="14.4" customHeight="1">
      <c r="B105" s="40"/>
      <c r="C105" s="202" t="s">
        <v>222</v>
      </c>
      <c r="D105" s="202" t="s">
        <v>148</v>
      </c>
      <c r="E105" s="203" t="s">
        <v>740</v>
      </c>
      <c r="F105" s="204" t="s">
        <v>741</v>
      </c>
      <c r="G105" s="205" t="s">
        <v>603</v>
      </c>
      <c r="H105" s="206">
        <v>2</v>
      </c>
      <c r="I105" s="207"/>
      <c r="J105" s="208">
        <f>ROUND(I105*H105,2)</f>
        <v>0</v>
      </c>
      <c r="K105" s="204" t="s">
        <v>21</v>
      </c>
      <c r="L105" s="60"/>
      <c r="M105" s="209" t="s">
        <v>21</v>
      </c>
      <c r="N105" s="210" t="s">
        <v>39</v>
      </c>
      <c r="O105" s="41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AR105" s="24" t="s">
        <v>712</v>
      </c>
      <c r="AT105" s="24" t="s">
        <v>148</v>
      </c>
      <c r="AU105" s="24" t="s">
        <v>75</v>
      </c>
      <c r="AY105" s="24" t="s">
        <v>146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24" t="s">
        <v>75</v>
      </c>
      <c r="BK105" s="213">
        <f>ROUND(I105*H105,2)</f>
        <v>0</v>
      </c>
      <c r="BL105" s="24" t="s">
        <v>712</v>
      </c>
      <c r="BM105" s="24" t="s">
        <v>289</v>
      </c>
    </row>
    <row r="106" spans="2:65" s="1" customFormat="1" ht="22.8" customHeight="1">
      <c r="B106" s="40"/>
      <c r="C106" s="202" t="s">
        <v>227</v>
      </c>
      <c r="D106" s="202" t="s">
        <v>148</v>
      </c>
      <c r="E106" s="203" t="s">
        <v>710</v>
      </c>
      <c r="F106" s="204" t="s">
        <v>742</v>
      </c>
      <c r="G106" s="205" t="s">
        <v>603</v>
      </c>
      <c r="H106" s="206">
        <v>2</v>
      </c>
      <c r="I106" s="207"/>
      <c r="J106" s="208">
        <f>ROUND(I106*H106,2)</f>
        <v>0</v>
      </c>
      <c r="K106" s="204" t="s">
        <v>21</v>
      </c>
      <c r="L106" s="60"/>
      <c r="M106" s="209" t="s">
        <v>21</v>
      </c>
      <c r="N106" s="260" t="s">
        <v>39</v>
      </c>
      <c r="O106" s="261"/>
      <c r="P106" s="262">
        <f>O106*H106</f>
        <v>0</v>
      </c>
      <c r="Q106" s="262">
        <v>0</v>
      </c>
      <c r="R106" s="262">
        <f>Q106*H106</f>
        <v>0</v>
      </c>
      <c r="S106" s="262">
        <v>0</v>
      </c>
      <c r="T106" s="263">
        <f>S106*H106</f>
        <v>0</v>
      </c>
      <c r="AR106" s="24" t="s">
        <v>712</v>
      </c>
      <c r="AT106" s="24" t="s">
        <v>148</v>
      </c>
      <c r="AU106" s="24" t="s">
        <v>75</v>
      </c>
      <c r="AY106" s="24" t="s">
        <v>146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4" t="s">
        <v>75</v>
      </c>
      <c r="BK106" s="213">
        <f>ROUND(I106*H106,2)</f>
        <v>0</v>
      </c>
      <c r="BL106" s="24" t="s">
        <v>712</v>
      </c>
      <c r="BM106" s="24" t="s">
        <v>299</v>
      </c>
    </row>
    <row r="107" spans="2:65" s="1" customFormat="1" ht="6.9" customHeight="1">
      <c r="B107" s="55"/>
      <c r="C107" s="56"/>
      <c r="D107" s="56"/>
      <c r="E107" s="56"/>
      <c r="F107" s="56"/>
      <c r="G107" s="56"/>
      <c r="H107" s="56"/>
      <c r="I107" s="147"/>
      <c r="J107" s="56"/>
      <c r="K107" s="56"/>
      <c r="L107" s="60"/>
    </row>
  </sheetData>
  <sheetProtection algorithmName="SHA-512" hashValue="e1vi28qjf0y3fWwiI328VF95KFkRa5Fzd6VWqr2YC6FHZeD6hVeuK1Kpcqm8kpXrKozoCdiy1veCo78FtPXB8g==" saltValue="KtminhZknAGTU9RfTxpIHyZW/snBkmACnHAqmW31yLlPDP7DGmAMBJxnJ4vpeckuXqndDr2oqMlqofBAhiWtog==" spinCount="100000" sheet="1" objects="1" scenarios="1" formatColumns="0" formatRows="0" autoFilter="0"/>
  <autoFilter ref="C86:K106"/>
  <mergeCells count="13">
    <mergeCell ref="E79:H79"/>
    <mergeCell ref="G1:H1"/>
    <mergeCell ref="L2:V2"/>
    <mergeCell ref="E49:H49"/>
    <mergeCell ref="E51:H51"/>
    <mergeCell ref="J55:J56"/>
    <mergeCell ref="E75:H75"/>
    <mergeCell ref="E77:H77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7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19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1"/>
      <c r="B1" s="120"/>
      <c r="C1" s="120"/>
      <c r="D1" s="121" t="s">
        <v>1</v>
      </c>
      <c r="E1" s="120"/>
      <c r="F1" s="122" t="s">
        <v>98</v>
      </c>
      <c r="G1" s="392" t="s">
        <v>99</v>
      </c>
      <c r="H1" s="392"/>
      <c r="I1" s="123"/>
      <c r="J1" s="122" t="s">
        <v>100</v>
      </c>
      <c r="K1" s="121" t="s">
        <v>101</v>
      </c>
      <c r="L1" s="122" t="s">
        <v>102</v>
      </c>
      <c r="M1" s="122"/>
      <c r="N1" s="122"/>
      <c r="O1" s="122"/>
      <c r="P1" s="122"/>
      <c r="Q1" s="122"/>
      <c r="R1" s="122"/>
      <c r="S1" s="122"/>
      <c r="T1" s="12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4" t="s">
        <v>91</v>
      </c>
    </row>
    <row r="3" spans="1:70" ht="6.9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77</v>
      </c>
    </row>
    <row r="4" spans="1:70" ht="36.9" customHeight="1">
      <c r="B4" s="28"/>
      <c r="C4" s="29"/>
      <c r="D4" s="30" t="s">
        <v>103</v>
      </c>
      <c r="E4" s="29"/>
      <c r="F4" s="29"/>
      <c r="G4" s="29"/>
      <c r="H4" s="29"/>
      <c r="I4" s="125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5"/>
      <c r="J6" s="29"/>
      <c r="K6" s="31"/>
    </row>
    <row r="7" spans="1:70" ht="14.4" customHeight="1">
      <c r="B7" s="28"/>
      <c r="C7" s="29"/>
      <c r="D7" s="29"/>
      <c r="E7" s="384" t="str">
        <f>'Rekapitulace stavby'!K6</f>
        <v>Mendelova univerzita v Brně, Zemědělská 1665/1</v>
      </c>
      <c r="F7" s="385"/>
      <c r="G7" s="385"/>
      <c r="H7" s="385"/>
      <c r="I7" s="125"/>
      <c r="J7" s="29"/>
      <c r="K7" s="31"/>
    </row>
    <row r="8" spans="1:70" ht="13.2">
      <c r="B8" s="28"/>
      <c r="C8" s="29"/>
      <c r="D8" s="37" t="s">
        <v>104</v>
      </c>
      <c r="E8" s="29"/>
      <c r="F8" s="29"/>
      <c r="G8" s="29"/>
      <c r="H8" s="29"/>
      <c r="I8" s="125"/>
      <c r="J8" s="29"/>
      <c r="K8" s="31"/>
    </row>
    <row r="9" spans="1:70" s="1" customFormat="1" ht="14.4" customHeight="1">
      <c r="B9" s="40"/>
      <c r="C9" s="41"/>
      <c r="D9" s="41"/>
      <c r="E9" s="384" t="s">
        <v>105</v>
      </c>
      <c r="F9" s="386"/>
      <c r="G9" s="386"/>
      <c r="H9" s="386"/>
      <c r="I9" s="126"/>
      <c r="J9" s="41"/>
      <c r="K9" s="44"/>
    </row>
    <row r="10" spans="1:70" s="1" customFormat="1" ht="13.2">
      <c r="B10" s="40"/>
      <c r="C10" s="41"/>
      <c r="D10" s="37" t="s">
        <v>106</v>
      </c>
      <c r="E10" s="41"/>
      <c r="F10" s="41"/>
      <c r="G10" s="41"/>
      <c r="H10" s="41"/>
      <c r="I10" s="126"/>
      <c r="J10" s="41"/>
      <c r="K10" s="44"/>
    </row>
    <row r="11" spans="1:70" s="1" customFormat="1" ht="36.9" customHeight="1">
      <c r="B11" s="40"/>
      <c r="C11" s="41"/>
      <c r="D11" s="41"/>
      <c r="E11" s="387" t="s">
        <v>743</v>
      </c>
      <c r="F11" s="386"/>
      <c r="G11" s="386"/>
      <c r="H11" s="386"/>
      <c r="I11" s="126"/>
      <c r="J11" s="41"/>
      <c r="K11" s="44"/>
    </row>
    <row r="12" spans="1:70" s="1" customFormat="1" ht="12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" customHeight="1">
      <c r="B13" s="40"/>
      <c r="C13" s="41"/>
      <c r="D13" s="37" t="s">
        <v>20</v>
      </c>
      <c r="E13" s="41"/>
      <c r="F13" s="35" t="s">
        <v>21</v>
      </c>
      <c r="G13" s="41"/>
      <c r="H13" s="41"/>
      <c r="I13" s="127" t="s">
        <v>22</v>
      </c>
      <c r="J13" s="35" t="s">
        <v>21</v>
      </c>
      <c r="K13" s="44"/>
    </row>
    <row r="14" spans="1:70" s="1" customFormat="1" ht="14.4" customHeight="1">
      <c r="B14" s="40"/>
      <c r="C14" s="41"/>
      <c r="D14" s="37" t="s">
        <v>23</v>
      </c>
      <c r="E14" s="41"/>
      <c r="F14" s="35" t="s">
        <v>24</v>
      </c>
      <c r="G14" s="41"/>
      <c r="H14" s="41"/>
      <c r="I14" s="127" t="s">
        <v>25</v>
      </c>
      <c r="J14" s="128">
        <f>'Rekapitulace stavby'!AN8</f>
        <v>43451</v>
      </c>
      <c r="K14" s="44"/>
    </row>
    <row r="15" spans="1:70" s="1" customFormat="1" ht="10.8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" customHeight="1">
      <c r="B16" s="40"/>
      <c r="C16" s="41"/>
      <c r="D16" s="37" t="s">
        <v>26</v>
      </c>
      <c r="E16" s="41"/>
      <c r="F16" s="41"/>
      <c r="G16" s="41"/>
      <c r="H16" s="41"/>
      <c r="I16" s="127" t="s">
        <v>27</v>
      </c>
      <c r="J16" s="35" t="str">
        <f>IF('Rekapitulace stavby'!AN10="","",'Rekapitulace stavby'!AN10)</f>
        <v/>
      </c>
      <c r="K16" s="44"/>
    </row>
    <row r="17" spans="2:11" s="1" customFormat="1" ht="18" customHeight="1">
      <c r="B17" s="40"/>
      <c r="C17" s="41"/>
      <c r="D17" s="41"/>
      <c r="E17" s="35" t="str">
        <f>IF('Rekapitulace stavby'!E11="","",'Rekapitulace stavby'!E11)</f>
        <v xml:space="preserve"> </v>
      </c>
      <c r="F17" s="41"/>
      <c r="G17" s="41"/>
      <c r="H17" s="41"/>
      <c r="I17" s="127" t="s">
        <v>28</v>
      </c>
      <c r="J17" s="35" t="str">
        <f>IF('Rekapitulace stavby'!AN11="","",'Rekapitulace stavby'!AN11)</f>
        <v/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" customHeight="1">
      <c r="B19" s="40"/>
      <c r="C19" s="41"/>
      <c r="D19" s="37" t="s">
        <v>29</v>
      </c>
      <c r="E19" s="41"/>
      <c r="F19" s="41"/>
      <c r="G19" s="41"/>
      <c r="H19" s="41"/>
      <c r="I19" s="127" t="s">
        <v>27</v>
      </c>
      <c r="J19" s="35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5" t="str">
        <f>IF('Rekapitulace stavby'!E14="Vyplň údaj","",IF('Rekapitulace stavby'!E14="","",'Rekapitulace stavby'!E14))</f>
        <v/>
      </c>
      <c r="F20" s="41"/>
      <c r="G20" s="41"/>
      <c r="H20" s="41"/>
      <c r="I20" s="127" t="s">
        <v>28</v>
      </c>
      <c r="J20" s="35" t="str">
        <f>IF('Rekapitulace stavby'!AN14="Vyplň údaj","",IF('Rekapitulace stavby'!AN14="","",'Rekapitulace stavby'!AN14))</f>
        <v/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" customHeight="1">
      <c r="B22" s="40"/>
      <c r="C22" s="41"/>
      <c r="D22" s="37" t="s">
        <v>31</v>
      </c>
      <c r="E22" s="41"/>
      <c r="F22" s="41"/>
      <c r="G22" s="41"/>
      <c r="H22" s="41"/>
      <c r="I22" s="127" t="s">
        <v>27</v>
      </c>
      <c r="J22" s="35" t="str">
        <f>IF('Rekapitulace stavby'!AN16="","",'Rekapitulace stavby'!AN16)</f>
        <v/>
      </c>
      <c r="K22" s="44"/>
    </row>
    <row r="23" spans="2:11" s="1" customFormat="1" ht="18" customHeight="1">
      <c r="B23" s="40"/>
      <c r="C23" s="41"/>
      <c r="D23" s="41"/>
      <c r="E23" s="35" t="str">
        <f>IF('Rekapitulace stavby'!E17="","",'Rekapitulace stavby'!E17)</f>
        <v xml:space="preserve"> </v>
      </c>
      <c r="F23" s="41"/>
      <c r="G23" s="41"/>
      <c r="H23" s="41"/>
      <c r="I23" s="127" t="s">
        <v>28</v>
      </c>
      <c r="J23" s="35" t="str">
        <f>IF('Rekapitulace stavby'!AN17="","",'Rekapitulace stavby'!AN17)</f>
        <v/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" customHeight="1">
      <c r="B25" s="40"/>
      <c r="C25" s="41"/>
      <c r="D25" s="37" t="s">
        <v>33</v>
      </c>
      <c r="E25" s="41"/>
      <c r="F25" s="41"/>
      <c r="G25" s="41"/>
      <c r="H25" s="41"/>
      <c r="I25" s="126"/>
      <c r="J25" s="41"/>
      <c r="K25" s="44"/>
    </row>
    <row r="26" spans="2:11" s="7" customFormat="1" ht="14.4" customHeight="1">
      <c r="B26" s="129"/>
      <c r="C26" s="130"/>
      <c r="D26" s="130"/>
      <c r="E26" s="363" t="s">
        <v>21</v>
      </c>
      <c r="F26" s="363"/>
      <c r="G26" s="363"/>
      <c r="H26" s="363"/>
      <c r="I26" s="131"/>
      <c r="J26" s="130"/>
      <c r="K26" s="132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34</v>
      </c>
      <c r="E29" s="41"/>
      <c r="F29" s="41"/>
      <c r="G29" s="41"/>
      <c r="H29" s="41"/>
      <c r="I29" s="126"/>
      <c r="J29" s="136">
        <f>ROUND(J86,2)</f>
        <v>0</v>
      </c>
      <c r="K29" s="44"/>
    </row>
    <row r="30" spans="2:11" s="1" customFormat="1" ht="6.9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" customHeight="1">
      <c r="B31" s="40"/>
      <c r="C31" s="41"/>
      <c r="D31" s="41"/>
      <c r="E31" s="41"/>
      <c r="F31" s="45" t="s">
        <v>36</v>
      </c>
      <c r="G31" s="41"/>
      <c r="H31" s="41"/>
      <c r="I31" s="137" t="s">
        <v>35</v>
      </c>
      <c r="J31" s="45" t="s">
        <v>37</v>
      </c>
      <c r="K31" s="44"/>
    </row>
    <row r="32" spans="2:11" s="1" customFormat="1" ht="14.4" customHeight="1">
      <c r="B32" s="40"/>
      <c r="C32" s="41"/>
      <c r="D32" s="48" t="s">
        <v>38</v>
      </c>
      <c r="E32" s="48" t="s">
        <v>39</v>
      </c>
      <c r="F32" s="138">
        <f>ROUND(SUM(BE86:BE116), 2)</f>
        <v>0</v>
      </c>
      <c r="G32" s="41"/>
      <c r="H32" s="41"/>
      <c r="I32" s="139">
        <v>0.21</v>
      </c>
      <c r="J32" s="138">
        <f>ROUND(ROUND((SUM(BE86:BE116)), 2)*I32, 2)</f>
        <v>0</v>
      </c>
      <c r="K32" s="44"/>
    </row>
    <row r="33" spans="2:11" s="1" customFormat="1" ht="14.4" customHeight="1">
      <c r="B33" s="40"/>
      <c r="C33" s="41"/>
      <c r="D33" s="41"/>
      <c r="E33" s="48" t="s">
        <v>40</v>
      </c>
      <c r="F33" s="138">
        <f>ROUND(SUM(BF86:BF116), 2)</f>
        <v>0</v>
      </c>
      <c r="G33" s="41"/>
      <c r="H33" s="41"/>
      <c r="I33" s="139">
        <v>0.15</v>
      </c>
      <c r="J33" s="138">
        <f>ROUND(ROUND((SUM(BF86:BF116)),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41</v>
      </c>
      <c r="F34" s="138">
        <f>ROUND(SUM(BG86:BG116),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42</v>
      </c>
      <c r="F35" s="138">
        <f>ROUND(SUM(BH86:BH116),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" hidden="1" customHeight="1">
      <c r="B36" s="40"/>
      <c r="C36" s="41"/>
      <c r="D36" s="41"/>
      <c r="E36" s="48" t="s">
        <v>43</v>
      </c>
      <c r="F36" s="138">
        <f>ROUND(SUM(BI86:BI116),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44</v>
      </c>
      <c r="E38" s="78"/>
      <c r="F38" s="78"/>
      <c r="G38" s="142" t="s">
        <v>45</v>
      </c>
      <c r="H38" s="143" t="s">
        <v>46</v>
      </c>
      <c r="I38" s="144"/>
      <c r="J38" s="145">
        <f>SUM(J29:J36)</f>
        <v>0</v>
      </c>
      <c r="K38" s="146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" customHeight="1">
      <c r="B44" s="40"/>
      <c r="C44" s="30" t="s">
        <v>108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" customHeight="1">
      <c r="B46" s="40"/>
      <c r="C46" s="37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4.4" customHeight="1">
      <c r="B47" s="40"/>
      <c r="C47" s="41"/>
      <c r="D47" s="41"/>
      <c r="E47" s="384" t="str">
        <f>E7</f>
        <v>Mendelova univerzita v Brně, Zemědělská 1665/1</v>
      </c>
      <c r="F47" s="385"/>
      <c r="G47" s="385"/>
      <c r="H47" s="385"/>
      <c r="I47" s="126"/>
      <c r="J47" s="41"/>
      <c r="K47" s="44"/>
    </row>
    <row r="48" spans="2:11" ht="13.2">
      <c r="B48" s="28"/>
      <c r="C48" s="37" t="s">
        <v>104</v>
      </c>
      <c r="D48" s="29"/>
      <c r="E48" s="29"/>
      <c r="F48" s="29"/>
      <c r="G48" s="29"/>
      <c r="H48" s="29"/>
      <c r="I48" s="125"/>
      <c r="J48" s="29"/>
      <c r="K48" s="31"/>
    </row>
    <row r="49" spans="2:47" s="1" customFormat="1" ht="14.4" customHeight="1">
      <c r="B49" s="40"/>
      <c r="C49" s="41"/>
      <c r="D49" s="41"/>
      <c r="E49" s="384" t="s">
        <v>105</v>
      </c>
      <c r="F49" s="386"/>
      <c r="G49" s="386"/>
      <c r="H49" s="386"/>
      <c r="I49" s="126"/>
      <c r="J49" s="41"/>
      <c r="K49" s="44"/>
    </row>
    <row r="50" spans="2:47" s="1" customFormat="1" ht="14.4" customHeight="1">
      <c r="B50" s="40"/>
      <c r="C50" s="37" t="s">
        <v>106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16.2" customHeight="1">
      <c r="B51" s="40"/>
      <c r="C51" s="41"/>
      <c r="D51" s="41"/>
      <c r="E51" s="387" t="str">
        <f>E11</f>
        <v>004 - VZT</v>
      </c>
      <c r="F51" s="386"/>
      <c r="G51" s="386"/>
      <c r="H51" s="386"/>
      <c r="I51" s="126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7" t="s">
        <v>23</v>
      </c>
      <c r="D53" s="41"/>
      <c r="E53" s="41"/>
      <c r="F53" s="35" t="str">
        <f>F14</f>
        <v xml:space="preserve"> </v>
      </c>
      <c r="G53" s="41"/>
      <c r="H53" s="41"/>
      <c r="I53" s="127" t="s">
        <v>25</v>
      </c>
      <c r="J53" s="128">
        <f>IF(J14="","",J14)</f>
        <v>43451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 ht="13.2">
      <c r="B55" s="40"/>
      <c r="C55" s="37" t="s">
        <v>26</v>
      </c>
      <c r="D55" s="41"/>
      <c r="E55" s="41"/>
      <c r="F55" s="35" t="str">
        <f>E17</f>
        <v xml:space="preserve"> </v>
      </c>
      <c r="G55" s="41"/>
      <c r="H55" s="41"/>
      <c r="I55" s="127" t="s">
        <v>31</v>
      </c>
      <c r="J55" s="363" t="str">
        <f>E23</f>
        <v xml:space="preserve"> </v>
      </c>
      <c r="K55" s="44"/>
    </row>
    <row r="56" spans="2:47" s="1" customFormat="1" ht="14.4" customHeight="1">
      <c r="B56" s="40"/>
      <c r="C56" s="37" t="s">
        <v>29</v>
      </c>
      <c r="D56" s="41"/>
      <c r="E56" s="41"/>
      <c r="F56" s="35" t="str">
        <f>IF(E20="","",E20)</f>
        <v/>
      </c>
      <c r="G56" s="41"/>
      <c r="H56" s="41"/>
      <c r="I56" s="126"/>
      <c r="J56" s="388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109</v>
      </c>
      <c r="D58" s="140"/>
      <c r="E58" s="140"/>
      <c r="F58" s="140"/>
      <c r="G58" s="140"/>
      <c r="H58" s="140"/>
      <c r="I58" s="153"/>
      <c r="J58" s="154" t="s">
        <v>110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111</v>
      </c>
      <c r="D60" s="41"/>
      <c r="E60" s="41"/>
      <c r="F60" s="41"/>
      <c r="G60" s="41"/>
      <c r="H60" s="41"/>
      <c r="I60" s="126"/>
      <c r="J60" s="136">
        <f>J86</f>
        <v>0</v>
      </c>
      <c r="K60" s="44"/>
      <c r="AU60" s="24" t="s">
        <v>112</v>
      </c>
    </row>
    <row r="61" spans="2:47" s="8" customFormat="1" ht="24.9" customHeight="1">
      <c r="B61" s="157"/>
      <c r="C61" s="158"/>
      <c r="D61" s="159" t="s">
        <v>744</v>
      </c>
      <c r="E61" s="160"/>
      <c r="F61" s="160"/>
      <c r="G61" s="160"/>
      <c r="H61" s="160"/>
      <c r="I61" s="161"/>
      <c r="J61" s="162">
        <f>J87</f>
        <v>0</v>
      </c>
      <c r="K61" s="163"/>
    </row>
    <row r="62" spans="2:47" s="9" customFormat="1" ht="19.95" customHeight="1">
      <c r="B62" s="164"/>
      <c r="C62" s="165"/>
      <c r="D62" s="166" t="s">
        <v>745</v>
      </c>
      <c r="E62" s="167"/>
      <c r="F62" s="167"/>
      <c r="G62" s="167"/>
      <c r="H62" s="167"/>
      <c r="I62" s="168"/>
      <c r="J62" s="169">
        <f>J88</f>
        <v>0</v>
      </c>
      <c r="K62" s="170"/>
    </row>
    <row r="63" spans="2:47" s="9" customFormat="1" ht="19.95" customHeight="1">
      <c r="B63" s="164"/>
      <c r="C63" s="165"/>
      <c r="D63" s="166" t="s">
        <v>746</v>
      </c>
      <c r="E63" s="167"/>
      <c r="F63" s="167"/>
      <c r="G63" s="167"/>
      <c r="H63" s="167"/>
      <c r="I63" s="168"/>
      <c r="J63" s="169">
        <f>J102</f>
        <v>0</v>
      </c>
      <c r="K63" s="170"/>
    </row>
    <row r="64" spans="2:47" s="9" customFormat="1" ht="19.95" customHeight="1">
      <c r="B64" s="164"/>
      <c r="C64" s="165"/>
      <c r="D64" s="166" t="s">
        <v>747</v>
      </c>
      <c r="E64" s="167"/>
      <c r="F64" s="167"/>
      <c r="G64" s="167"/>
      <c r="H64" s="167"/>
      <c r="I64" s="168"/>
      <c r="J64" s="169">
        <f>J108</f>
        <v>0</v>
      </c>
      <c r="K64" s="170"/>
    </row>
    <row r="65" spans="2:12" s="1" customFormat="1" ht="21.75" customHeight="1">
      <c r="B65" s="40"/>
      <c r="C65" s="41"/>
      <c r="D65" s="41"/>
      <c r="E65" s="41"/>
      <c r="F65" s="41"/>
      <c r="G65" s="41"/>
      <c r="H65" s="41"/>
      <c r="I65" s="126"/>
      <c r="J65" s="41"/>
      <c r="K65" s="44"/>
    </row>
    <row r="66" spans="2:12" s="1" customFormat="1" ht="6.9" customHeight="1">
      <c r="B66" s="55"/>
      <c r="C66" s="56"/>
      <c r="D66" s="56"/>
      <c r="E66" s="56"/>
      <c r="F66" s="56"/>
      <c r="G66" s="56"/>
      <c r="H66" s="56"/>
      <c r="I66" s="147"/>
      <c r="J66" s="56"/>
      <c r="K66" s="57"/>
    </row>
    <row r="70" spans="2:12" s="1" customFormat="1" ht="6.9" customHeight="1">
      <c r="B70" s="58"/>
      <c r="C70" s="59"/>
      <c r="D70" s="59"/>
      <c r="E70" s="59"/>
      <c r="F70" s="59"/>
      <c r="G70" s="59"/>
      <c r="H70" s="59"/>
      <c r="I70" s="150"/>
      <c r="J70" s="59"/>
      <c r="K70" s="59"/>
      <c r="L70" s="60"/>
    </row>
    <row r="71" spans="2:12" s="1" customFormat="1" ht="36.9" customHeight="1">
      <c r="B71" s="40"/>
      <c r="C71" s="61" t="s">
        <v>131</v>
      </c>
      <c r="D71" s="62"/>
      <c r="E71" s="62"/>
      <c r="F71" s="62"/>
      <c r="G71" s="62"/>
      <c r="H71" s="62"/>
      <c r="I71" s="171"/>
      <c r="J71" s="62"/>
      <c r="K71" s="62"/>
      <c r="L71" s="60"/>
    </row>
    <row r="72" spans="2:12" s="1" customFormat="1" ht="6.9" customHeight="1">
      <c r="B72" s="40"/>
      <c r="C72" s="62"/>
      <c r="D72" s="62"/>
      <c r="E72" s="62"/>
      <c r="F72" s="62"/>
      <c r="G72" s="62"/>
      <c r="H72" s="62"/>
      <c r="I72" s="171"/>
      <c r="J72" s="62"/>
      <c r="K72" s="62"/>
      <c r="L72" s="60"/>
    </row>
    <row r="73" spans="2:12" s="1" customFormat="1" ht="14.4" customHeight="1">
      <c r="B73" s="40"/>
      <c r="C73" s="64" t="s">
        <v>18</v>
      </c>
      <c r="D73" s="62"/>
      <c r="E73" s="62"/>
      <c r="F73" s="62"/>
      <c r="G73" s="62"/>
      <c r="H73" s="62"/>
      <c r="I73" s="171"/>
      <c r="J73" s="62"/>
      <c r="K73" s="62"/>
      <c r="L73" s="60"/>
    </row>
    <row r="74" spans="2:12" s="1" customFormat="1" ht="14.4" customHeight="1">
      <c r="B74" s="40"/>
      <c r="C74" s="62"/>
      <c r="D74" s="62"/>
      <c r="E74" s="389" t="str">
        <f>E7</f>
        <v>Mendelova univerzita v Brně, Zemědělská 1665/1</v>
      </c>
      <c r="F74" s="390"/>
      <c r="G74" s="390"/>
      <c r="H74" s="390"/>
      <c r="I74" s="171"/>
      <c r="J74" s="62"/>
      <c r="K74" s="62"/>
      <c r="L74" s="60"/>
    </row>
    <row r="75" spans="2:12" ht="13.2">
      <c r="B75" s="28"/>
      <c r="C75" s="64" t="s">
        <v>104</v>
      </c>
      <c r="D75" s="172"/>
      <c r="E75" s="172"/>
      <c r="F75" s="172"/>
      <c r="G75" s="172"/>
      <c r="H75" s="172"/>
      <c r="J75" s="172"/>
      <c r="K75" s="172"/>
      <c r="L75" s="173"/>
    </row>
    <row r="76" spans="2:12" s="1" customFormat="1" ht="14.4" customHeight="1">
      <c r="B76" s="40"/>
      <c r="C76" s="62"/>
      <c r="D76" s="62"/>
      <c r="E76" s="389" t="s">
        <v>105</v>
      </c>
      <c r="F76" s="391"/>
      <c r="G76" s="391"/>
      <c r="H76" s="391"/>
      <c r="I76" s="171"/>
      <c r="J76" s="62"/>
      <c r="K76" s="62"/>
      <c r="L76" s="60"/>
    </row>
    <row r="77" spans="2:12" s="1" customFormat="1" ht="14.4" customHeight="1">
      <c r="B77" s="40"/>
      <c r="C77" s="64" t="s">
        <v>106</v>
      </c>
      <c r="D77" s="62"/>
      <c r="E77" s="62"/>
      <c r="F77" s="62"/>
      <c r="G77" s="62"/>
      <c r="H77" s="62"/>
      <c r="I77" s="171"/>
      <c r="J77" s="62"/>
      <c r="K77" s="62"/>
      <c r="L77" s="60"/>
    </row>
    <row r="78" spans="2:12" s="1" customFormat="1" ht="16.2" customHeight="1">
      <c r="B78" s="40"/>
      <c r="C78" s="62"/>
      <c r="D78" s="62"/>
      <c r="E78" s="380" t="str">
        <f>E11</f>
        <v>004 - VZT</v>
      </c>
      <c r="F78" s="391"/>
      <c r="G78" s="391"/>
      <c r="H78" s="391"/>
      <c r="I78" s="171"/>
      <c r="J78" s="62"/>
      <c r="K78" s="62"/>
      <c r="L78" s="60"/>
    </row>
    <row r="79" spans="2:12" s="1" customFormat="1" ht="6.9" customHeight="1">
      <c r="B79" s="40"/>
      <c r="C79" s="62"/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 ht="18" customHeight="1">
      <c r="B80" s="40"/>
      <c r="C80" s="64" t="s">
        <v>23</v>
      </c>
      <c r="D80" s="62"/>
      <c r="E80" s="62"/>
      <c r="F80" s="174" t="str">
        <f>F14</f>
        <v xml:space="preserve"> </v>
      </c>
      <c r="G80" s="62"/>
      <c r="H80" s="62"/>
      <c r="I80" s="175" t="s">
        <v>25</v>
      </c>
      <c r="J80" s="72">
        <f>IF(J14="","",J14)</f>
        <v>43451</v>
      </c>
      <c r="K80" s="62"/>
      <c r="L80" s="60"/>
    </row>
    <row r="81" spans="2:65" s="1" customFormat="1" ht="6.9" customHeight="1">
      <c r="B81" s="40"/>
      <c r="C81" s="62"/>
      <c r="D81" s="62"/>
      <c r="E81" s="62"/>
      <c r="F81" s="62"/>
      <c r="G81" s="62"/>
      <c r="H81" s="62"/>
      <c r="I81" s="171"/>
      <c r="J81" s="62"/>
      <c r="K81" s="62"/>
      <c r="L81" s="60"/>
    </row>
    <row r="82" spans="2:65" s="1" customFormat="1" ht="13.2">
      <c r="B82" s="40"/>
      <c r="C82" s="64" t="s">
        <v>26</v>
      </c>
      <c r="D82" s="62"/>
      <c r="E82" s="62"/>
      <c r="F82" s="174" t="str">
        <f>E17</f>
        <v xml:space="preserve"> </v>
      </c>
      <c r="G82" s="62"/>
      <c r="H82" s="62"/>
      <c r="I82" s="175" t="s">
        <v>31</v>
      </c>
      <c r="J82" s="174" t="str">
        <f>E23</f>
        <v xml:space="preserve"> </v>
      </c>
      <c r="K82" s="62"/>
      <c r="L82" s="60"/>
    </row>
    <row r="83" spans="2:65" s="1" customFormat="1" ht="14.4" customHeight="1">
      <c r="B83" s="40"/>
      <c r="C83" s="64" t="s">
        <v>29</v>
      </c>
      <c r="D83" s="62"/>
      <c r="E83" s="62"/>
      <c r="F83" s="174" t="str">
        <f>IF(E20="","",E20)</f>
        <v/>
      </c>
      <c r="G83" s="62"/>
      <c r="H83" s="62"/>
      <c r="I83" s="171"/>
      <c r="J83" s="62"/>
      <c r="K83" s="62"/>
      <c r="L83" s="60"/>
    </row>
    <row r="84" spans="2:65" s="1" customFormat="1" ht="10.35" customHeight="1">
      <c r="B84" s="40"/>
      <c r="C84" s="62"/>
      <c r="D84" s="62"/>
      <c r="E84" s="62"/>
      <c r="F84" s="62"/>
      <c r="G84" s="62"/>
      <c r="H84" s="62"/>
      <c r="I84" s="171"/>
      <c r="J84" s="62"/>
      <c r="K84" s="62"/>
      <c r="L84" s="60"/>
    </row>
    <row r="85" spans="2:65" s="10" customFormat="1" ht="29.25" customHeight="1">
      <c r="B85" s="176"/>
      <c r="C85" s="177" t="s">
        <v>132</v>
      </c>
      <c r="D85" s="178" t="s">
        <v>53</v>
      </c>
      <c r="E85" s="178" t="s">
        <v>49</v>
      </c>
      <c r="F85" s="178" t="s">
        <v>133</v>
      </c>
      <c r="G85" s="178" t="s">
        <v>134</v>
      </c>
      <c r="H85" s="178" t="s">
        <v>135</v>
      </c>
      <c r="I85" s="179" t="s">
        <v>136</v>
      </c>
      <c r="J85" s="178" t="s">
        <v>110</v>
      </c>
      <c r="K85" s="180" t="s">
        <v>137</v>
      </c>
      <c r="L85" s="181"/>
      <c r="M85" s="80" t="s">
        <v>138</v>
      </c>
      <c r="N85" s="81" t="s">
        <v>38</v>
      </c>
      <c r="O85" s="81" t="s">
        <v>139</v>
      </c>
      <c r="P85" s="81" t="s">
        <v>140</v>
      </c>
      <c r="Q85" s="81" t="s">
        <v>141</v>
      </c>
      <c r="R85" s="81" t="s">
        <v>142</v>
      </c>
      <c r="S85" s="81" t="s">
        <v>143</v>
      </c>
      <c r="T85" s="82" t="s">
        <v>144</v>
      </c>
    </row>
    <row r="86" spans="2:65" s="1" customFormat="1" ht="29.25" customHeight="1">
      <c r="B86" s="40"/>
      <c r="C86" s="86" t="s">
        <v>111</v>
      </c>
      <c r="D86" s="62"/>
      <c r="E86" s="62"/>
      <c r="F86" s="62"/>
      <c r="G86" s="62"/>
      <c r="H86" s="62"/>
      <c r="I86" s="171"/>
      <c r="J86" s="182">
        <f>BK86</f>
        <v>0</v>
      </c>
      <c r="K86" s="62"/>
      <c r="L86" s="60"/>
      <c r="M86" s="83"/>
      <c r="N86" s="84"/>
      <c r="O86" s="84"/>
      <c r="P86" s="183">
        <f>P87</f>
        <v>0</v>
      </c>
      <c r="Q86" s="84"/>
      <c r="R86" s="183">
        <f>R87</f>
        <v>0</v>
      </c>
      <c r="S86" s="84"/>
      <c r="T86" s="184">
        <f>T87</f>
        <v>0</v>
      </c>
      <c r="AT86" s="24" t="s">
        <v>67</v>
      </c>
      <c r="AU86" s="24" t="s">
        <v>112</v>
      </c>
      <c r="BK86" s="185">
        <f>BK87</f>
        <v>0</v>
      </c>
    </row>
    <row r="87" spans="2:65" s="11" customFormat="1" ht="37.35" customHeight="1">
      <c r="B87" s="186"/>
      <c r="C87" s="187"/>
      <c r="D87" s="188" t="s">
        <v>67</v>
      </c>
      <c r="E87" s="189" t="s">
        <v>748</v>
      </c>
      <c r="F87" s="189" t="s">
        <v>90</v>
      </c>
      <c r="G87" s="187"/>
      <c r="H87" s="187"/>
      <c r="I87" s="190"/>
      <c r="J87" s="191">
        <f>BK87</f>
        <v>0</v>
      </c>
      <c r="K87" s="187"/>
      <c r="L87" s="192"/>
      <c r="M87" s="193"/>
      <c r="N87" s="194"/>
      <c r="O87" s="194"/>
      <c r="P87" s="195">
        <f>P88+P102+P108</f>
        <v>0</v>
      </c>
      <c r="Q87" s="194"/>
      <c r="R87" s="195">
        <f>R88+R102+R108</f>
        <v>0</v>
      </c>
      <c r="S87" s="194"/>
      <c r="T87" s="196">
        <f>T88+T102+T108</f>
        <v>0</v>
      </c>
      <c r="AR87" s="197" t="s">
        <v>156</v>
      </c>
      <c r="AT87" s="198" t="s">
        <v>67</v>
      </c>
      <c r="AU87" s="198" t="s">
        <v>68</v>
      </c>
      <c r="AY87" s="197" t="s">
        <v>146</v>
      </c>
      <c r="BK87" s="199">
        <f>BK88+BK102+BK108</f>
        <v>0</v>
      </c>
    </row>
    <row r="88" spans="2:65" s="11" customFormat="1" ht="19.95" customHeight="1">
      <c r="B88" s="186"/>
      <c r="C88" s="187"/>
      <c r="D88" s="188" t="s">
        <v>67</v>
      </c>
      <c r="E88" s="200" t="s">
        <v>749</v>
      </c>
      <c r="F88" s="200" t="s">
        <v>750</v>
      </c>
      <c r="G88" s="187"/>
      <c r="H88" s="187"/>
      <c r="I88" s="190"/>
      <c r="J88" s="201">
        <f>BK88</f>
        <v>0</v>
      </c>
      <c r="K88" s="187"/>
      <c r="L88" s="192"/>
      <c r="M88" s="193"/>
      <c r="N88" s="194"/>
      <c r="O88" s="194"/>
      <c r="P88" s="195">
        <f>SUM(P89:P101)</f>
        <v>0</v>
      </c>
      <c r="Q88" s="194"/>
      <c r="R88" s="195">
        <f>SUM(R89:R101)</f>
        <v>0</v>
      </c>
      <c r="S88" s="194"/>
      <c r="T88" s="196">
        <f>SUM(T89:T101)</f>
        <v>0</v>
      </c>
      <c r="AR88" s="197" t="s">
        <v>156</v>
      </c>
      <c r="AT88" s="198" t="s">
        <v>67</v>
      </c>
      <c r="AU88" s="198" t="s">
        <v>75</v>
      </c>
      <c r="AY88" s="197" t="s">
        <v>146</v>
      </c>
      <c r="BK88" s="199">
        <f>SUM(BK89:BK101)</f>
        <v>0</v>
      </c>
    </row>
    <row r="89" spans="2:65" s="1" customFormat="1" ht="22.8" customHeight="1">
      <c r="B89" s="40"/>
      <c r="C89" s="202" t="s">
        <v>68</v>
      </c>
      <c r="D89" s="202" t="s">
        <v>148</v>
      </c>
      <c r="E89" s="203" t="s">
        <v>751</v>
      </c>
      <c r="F89" s="204" t="s">
        <v>752</v>
      </c>
      <c r="G89" s="205" t="s">
        <v>753</v>
      </c>
      <c r="H89" s="206">
        <v>1</v>
      </c>
      <c r="I89" s="207"/>
      <c r="J89" s="208">
        <f t="shared" ref="J89:J101" si="0">ROUND(I89*H89,2)</f>
        <v>0</v>
      </c>
      <c r="K89" s="204" t="s">
        <v>21</v>
      </c>
      <c r="L89" s="60"/>
      <c r="M89" s="209" t="s">
        <v>21</v>
      </c>
      <c r="N89" s="210" t="s">
        <v>39</v>
      </c>
      <c r="O89" s="41"/>
      <c r="P89" s="211">
        <f t="shared" ref="P89:P101" si="1">O89*H89</f>
        <v>0</v>
      </c>
      <c r="Q89" s="211">
        <v>0</v>
      </c>
      <c r="R89" s="211">
        <f t="shared" ref="R89:R101" si="2">Q89*H89</f>
        <v>0</v>
      </c>
      <c r="S89" s="211">
        <v>0</v>
      </c>
      <c r="T89" s="212">
        <f t="shared" ref="T89:T101" si="3">S89*H89</f>
        <v>0</v>
      </c>
      <c r="AR89" s="24" t="s">
        <v>488</v>
      </c>
      <c r="AT89" s="24" t="s">
        <v>148</v>
      </c>
      <c r="AU89" s="24" t="s">
        <v>77</v>
      </c>
      <c r="AY89" s="24" t="s">
        <v>146</v>
      </c>
      <c r="BE89" s="213">
        <f t="shared" ref="BE89:BE101" si="4">IF(N89="základní",J89,0)</f>
        <v>0</v>
      </c>
      <c r="BF89" s="213">
        <f t="shared" ref="BF89:BF101" si="5">IF(N89="snížená",J89,0)</f>
        <v>0</v>
      </c>
      <c r="BG89" s="213">
        <f t="shared" ref="BG89:BG101" si="6">IF(N89="zákl. přenesená",J89,0)</f>
        <v>0</v>
      </c>
      <c r="BH89" s="213">
        <f t="shared" ref="BH89:BH101" si="7">IF(N89="sníž. přenesená",J89,0)</f>
        <v>0</v>
      </c>
      <c r="BI89" s="213">
        <f t="shared" ref="BI89:BI101" si="8">IF(N89="nulová",J89,0)</f>
        <v>0</v>
      </c>
      <c r="BJ89" s="24" t="s">
        <v>75</v>
      </c>
      <c r="BK89" s="213">
        <f t="shared" ref="BK89:BK101" si="9">ROUND(I89*H89,2)</f>
        <v>0</v>
      </c>
      <c r="BL89" s="24" t="s">
        <v>488</v>
      </c>
      <c r="BM89" s="24" t="s">
        <v>77</v>
      </c>
    </row>
    <row r="90" spans="2:65" s="1" customFormat="1" ht="14.4" customHeight="1">
      <c r="B90" s="40"/>
      <c r="C90" s="202" t="s">
        <v>68</v>
      </c>
      <c r="D90" s="202" t="s">
        <v>148</v>
      </c>
      <c r="E90" s="203" t="s">
        <v>754</v>
      </c>
      <c r="F90" s="204" t="s">
        <v>755</v>
      </c>
      <c r="G90" s="205" t="s">
        <v>753</v>
      </c>
      <c r="H90" s="206">
        <v>1</v>
      </c>
      <c r="I90" s="207"/>
      <c r="J90" s="208">
        <f t="shared" si="0"/>
        <v>0</v>
      </c>
      <c r="K90" s="204" t="s">
        <v>21</v>
      </c>
      <c r="L90" s="60"/>
      <c r="M90" s="209" t="s">
        <v>21</v>
      </c>
      <c r="N90" s="210" t="s">
        <v>39</v>
      </c>
      <c r="O90" s="41"/>
      <c r="P90" s="211">
        <f t="shared" si="1"/>
        <v>0</v>
      </c>
      <c r="Q90" s="211">
        <v>0</v>
      </c>
      <c r="R90" s="211">
        <f t="shared" si="2"/>
        <v>0</v>
      </c>
      <c r="S90" s="211">
        <v>0</v>
      </c>
      <c r="T90" s="212">
        <f t="shared" si="3"/>
        <v>0</v>
      </c>
      <c r="AR90" s="24" t="s">
        <v>488</v>
      </c>
      <c r="AT90" s="24" t="s">
        <v>148</v>
      </c>
      <c r="AU90" s="24" t="s">
        <v>77</v>
      </c>
      <c r="AY90" s="24" t="s">
        <v>146</v>
      </c>
      <c r="BE90" s="213">
        <f t="shared" si="4"/>
        <v>0</v>
      </c>
      <c r="BF90" s="213">
        <f t="shared" si="5"/>
        <v>0</v>
      </c>
      <c r="BG90" s="213">
        <f t="shared" si="6"/>
        <v>0</v>
      </c>
      <c r="BH90" s="213">
        <f t="shared" si="7"/>
        <v>0</v>
      </c>
      <c r="BI90" s="213">
        <f t="shared" si="8"/>
        <v>0</v>
      </c>
      <c r="BJ90" s="24" t="s">
        <v>75</v>
      </c>
      <c r="BK90" s="213">
        <f t="shared" si="9"/>
        <v>0</v>
      </c>
      <c r="BL90" s="24" t="s">
        <v>488</v>
      </c>
      <c r="BM90" s="24" t="s">
        <v>151</v>
      </c>
    </row>
    <row r="91" spans="2:65" s="1" customFormat="1" ht="14.4" customHeight="1">
      <c r="B91" s="40"/>
      <c r="C91" s="202" t="s">
        <v>68</v>
      </c>
      <c r="D91" s="202" t="s">
        <v>148</v>
      </c>
      <c r="E91" s="203" t="s">
        <v>756</v>
      </c>
      <c r="F91" s="204" t="s">
        <v>757</v>
      </c>
      <c r="G91" s="205" t="s">
        <v>753</v>
      </c>
      <c r="H91" s="206">
        <v>2</v>
      </c>
      <c r="I91" s="207"/>
      <c r="J91" s="208">
        <f t="shared" si="0"/>
        <v>0</v>
      </c>
      <c r="K91" s="204" t="s">
        <v>21</v>
      </c>
      <c r="L91" s="60"/>
      <c r="M91" s="209" t="s">
        <v>21</v>
      </c>
      <c r="N91" s="210" t="s">
        <v>39</v>
      </c>
      <c r="O91" s="41"/>
      <c r="P91" s="211">
        <f t="shared" si="1"/>
        <v>0</v>
      </c>
      <c r="Q91" s="211">
        <v>0</v>
      </c>
      <c r="R91" s="211">
        <f t="shared" si="2"/>
        <v>0</v>
      </c>
      <c r="S91" s="211">
        <v>0</v>
      </c>
      <c r="T91" s="212">
        <f t="shared" si="3"/>
        <v>0</v>
      </c>
      <c r="AR91" s="24" t="s">
        <v>488</v>
      </c>
      <c r="AT91" s="24" t="s">
        <v>148</v>
      </c>
      <c r="AU91" s="24" t="s">
        <v>77</v>
      </c>
      <c r="AY91" s="24" t="s">
        <v>146</v>
      </c>
      <c r="BE91" s="213">
        <f t="shared" si="4"/>
        <v>0</v>
      </c>
      <c r="BF91" s="213">
        <f t="shared" si="5"/>
        <v>0</v>
      </c>
      <c r="BG91" s="213">
        <f t="shared" si="6"/>
        <v>0</v>
      </c>
      <c r="BH91" s="213">
        <f t="shared" si="7"/>
        <v>0</v>
      </c>
      <c r="BI91" s="213">
        <f t="shared" si="8"/>
        <v>0</v>
      </c>
      <c r="BJ91" s="24" t="s">
        <v>75</v>
      </c>
      <c r="BK91" s="213">
        <f t="shared" si="9"/>
        <v>0</v>
      </c>
      <c r="BL91" s="24" t="s">
        <v>488</v>
      </c>
      <c r="BM91" s="24" t="s">
        <v>177</v>
      </c>
    </row>
    <row r="92" spans="2:65" s="1" customFormat="1" ht="14.4" customHeight="1">
      <c r="B92" s="40"/>
      <c r="C92" s="202" t="s">
        <v>68</v>
      </c>
      <c r="D92" s="202" t="s">
        <v>148</v>
      </c>
      <c r="E92" s="203" t="s">
        <v>758</v>
      </c>
      <c r="F92" s="204" t="s">
        <v>759</v>
      </c>
      <c r="G92" s="205" t="s">
        <v>753</v>
      </c>
      <c r="H92" s="206">
        <v>2</v>
      </c>
      <c r="I92" s="207"/>
      <c r="J92" s="208">
        <f t="shared" si="0"/>
        <v>0</v>
      </c>
      <c r="K92" s="204" t="s">
        <v>21</v>
      </c>
      <c r="L92" s="60"/>
      <c r="M92" s="209" t="s">
        <v>21</v>
      </c>
      <c r="N92" s="210" t="s">
        <v>39</v>
      </c>
      <c r="O92" s="41"/>
      <c r="P92" s="211">
        <f t="shared" si="1"/>
        <v>0</v>
      </c>
      <c r="Q92" s="211">
        <v>0</v>
      </c>
      <c r="R92" s="211">
        <f t="shared" si="2"/>
        <v>0</v>
      </c>
      <c r="S92" s="211">
        <v>0</v>
      </c>
      <c r="T92" s="212">
        <f t="shared" si="3"/>
        <v>0</v>
      </c>
      <c r="AR92" s="24" t="s">
        <v>488</v>
      </c>
      <c r="AT92" s="24" t="s">
        <v>148</v>
      </c>
      <c r="AU92" s="24" t="s">
        <v>77</v>
      </c>
      <c r="AY92" s="24" t="s">
        <v>146</v>
      </c>
      <c r="BE92" s="213">
        <f t="shared" si="4"/>
        <v>0</v>
      </c>
      <c r="BF92" s="213">
        <f t="shared" si="5"/>
        <v>0</v>
      </c>
      <c r="BG92" s="213">
        <f t="shared" si="6"/>
        <v>0</v>
      </c>
      <c r="BH92" s="213">
        <f t="shared" si="7"/>
        <v>0</v>
      </c>
      <c r="BI92" s="213">
        <f t="shared" si="8"/>
        <v>0</v>
      </c>
      <c r="BJ92" s="24" t="s">
        <v>75</v>
      </c>
      <c r="BK92" s="213">
        <f t="shared" si="9"/>
        <v>0</v>
      </c>
      <c r="BL92" s="24" t="s">
        <v>488</v>
      </c>
      <c r="BM92" s="24" t="s">
        <v>168</v>
      </c>
    </row>
    <row r="93" spans="2:65" s="1" customFormat="1" ht="14.4" customHeight="1">
      <c r="B93" s="40"/>
      <c r="C93" s="202" t="s">
        <v>68</v>
      </c>
      <c r="D93" s="202" t="s">
        <v>148</v>
      </c>
      <c r="E93" s="203" t="s">
        <v>760</v>
      </c>
      <c r="F93" s="204" t="s">
        <v>761</v>
      </c>
      <c r="G93" s="205" t="s">
        <v>753</v>
      </c>
      <c r="H93" s="206">
        <v>1</v>
      </c>
      <c r="I93" s="207"/>
      <c r="J93" s="208">
        <f t="shared" si="0"/>
        <v>0</v>
      </c>
      <c r="K93" s="204" t="s">
        <v>21</v>
      </c>
      <c r="L93" s="60"/>
      <c r="M93" s="209" t="s">
        <v>21</v>
      </c>
      <c r="N93" s="210" t="s">
        <v>39</v>
      </c>
      <c r="O93" s="41"/>
      <c r="P93" s="211">
        <f t="shared" si="1"/>
        <v>0</v>
      </c>
      <c r="Q93" s="211">
        <v>0</v>
      </c>
      <c r="R93" s="211">
        <f t="shared" si="2"/>
        <v>0</v>
      </c>
      <c r="S93" s="211">
        <v>0</v>
      </c>
      <c r="T93" s="212">
        <f t="shared" si="3"/>
        <v>0</v>
      </c>
      <c r="AR93" s="24" t="s">
        <v>488</v>
      </c>
      <c r="AT93" s="24" t="s">
        <v>148</v>
      </c>
      <c r="AU93" s="24" t="s">
        <v>77</v>
      </c>
      <c r="AY93" s="24" t="s">
        <v>146</v>
      </c>
      <c r="BE93" s="213">
        <f t="shared" si="4"/>
        <v>0</v>
      </c>
      <c r="BF93" s="213">
        <f t="shared" si="5"/>
        <v>0</v>
      </c>
      <c r="BG93" s="213">
        <f t="shared" si="6"/>
        <v>0</v>
      </c>
      <c r="BH93" s="213">
        <f t="shared" si="7"/>
        <v>0</v>
      </c>
      <c r="BI93" s="213">
        <f t="shared" si="8"/>
        <v>0</v>
      </c>
      <c r="BJ93" s="24" t="s">
        <v>75</v>
      </c>
      <c r="BK93" s="213">
        <f t="shared" si="9"/>
        <v>0</v>
      </c>
      <c r="BL93" s="24" t="s">
        <v>488</v>
      </c>
      <c r="BM93" s="24" t="s">
        <v>197</v>
      </c>
    </row>
    <row r="94" spans="2:65" s="1" customFormat="1" ht="14.4" customHeight="1">
      <c r="B94" s="40"/>
      <c r="C94" s="202" t="s">
        <v>68</v>
      </c>
      <c r="D94" s="202" t="s">
        <v>148</v>
      </c>
      <c r="E94" s="203" t="s">
        <v>762</v>
      </c>
      <c r="F94" s="204" t="s">
        <v>763</v>
      </c>
      <c r="G94" s="205" t="s">
        <v>753</v>
      </c>
      <c r="H94" s="206">
        <v>1</v>
      </c>
      <c r="I94" s="207"/>
      <c r="J94" s="208">
        <f t="shared" si="0"/>
        <v>0</v>
      </c>
      <c r="K94" s="204" t="s">
        <v>21</v>
      </c>
      <c r="L94" s="60"/>
      <c r="M94" s="209" t="s">
        <v>21</v>
      </c>
      <c r="N94" s="210" t="s">
        <v>39</v>
      </c>
      <c r="O94" s="41"/>
      <c r="P94" s="211">
        <f t="shared" si="1"/>
        <v>0</v>
      </c>
      <c r="Q94" s="211">
        <v>0</v>
      </c>
      <c r="R94" s="211">
        <f t="shared" si="2"/>
        <v>0</v>
      </c>
      <c r="S94" s="211">
        <v>0</v>
      </c>
      <c r="T94" s="212">
        <f t="shared" si="3"/>
        <v>0</v>
      </c>
      <c r="AR94" s="24" t="s">
        <v>488</v>
      </c>
      <c r="AT94" s="24" t="s">
        <v>148</v>
      </c>
      <c r="AU94" s="24" t="s">
        <v>77</v>
      </c>
      <c r="AY94" s="24" t="s">
        <v>146</v>
      </c>
      <c r="BE94" s="213">
        <f t="shared" si="4"/>
        <v>0</v>
      </c>
      <c r="BF94" s="213">
        <f t="shared" si="5"/>
        <v>0</v>
      </c>
      <c r="BG94" s="213">
        <f t="shared" si="6"/>
        <v>0</v>
      </c>
      <c r="BH94" s="213">
        <f t="shared" si="7"/>
        <v>0</v>
      </c>
      <c r="BI94" s="213">
        <f t="shared" si="8"/>
        <v>0</v>
      </c>
      <c r="BJ94" s="24" t="s">
        <v>75</v>
      </c>
      <c r="BK94" s="213">
        <f t="shared" si="9"/>
        <v>0</v>
      </c>
      <c r="BL94" s="24" t="s">
        <v>488</v>
      </c>
      <c r="BM94" s="24" t="s">
        <v>214</v>
      </c>
    </row>
    <row r="95" spans="2:65" s="1" customFormat="1" ht="34.200000000000003" customHeight="1">
      <c r="B95" s="40"/>
      <c r="C95" s="202" t="s">
        <v>68</v>
      </c>
      <c r="D95" s="202" t="s">
        <v>148</v>
      </c>
      <c r="E95" s="203" t="s">
        <v>764</v>
      </c>
      <c r="F95" s="204" t="s">
        <v>765</v>
      </c>
      <c r="G95" s="205" t="s">
        <v>766</v>
      </c>
      <c r="H95" s="206">
        <v>21</v>
      </c>
      <c r="I95" s="207"/>
      <c r="J95" s="208">
        <f t="shared" si="0"/>
        <v>0</v>
      </c>
      <c r="K95" s="204" t="s">
        <v>21</v>
      </c>
      <c r="L95" s="60"/>
      <c r="M95" s="209" t="s">
        <v>21</v>
      </c>
      <c r="N95" s="210" t="s">
        <v>39</v>
      </c>
      <c r="O95" s="41"/>
      <c r="P95" s="211">
        <f t="shared" si="1"/>
        <v>0</v>
      </c>
      <c r="Q95" s="211">
        <v>0</v>
      </c>
      <c r="R95" s="211">
        <f t="shared" si="2"/>
        <v>0</v>
      </c>
      <c r="S95" s="211">
        <v>0</v>
      </c>
      <c r="T95" s="212">
        <f t="shared" si="3"/>
        <v>0</v>
      </c>
      <c r="AR95" s="24" t="s">
        <v>488</v>
      </c>
      <c r="AT95" s="24" t="s">
        <v>148</v>
      </c>
      <c r="AU95" s="24" t="s">
        <v>77</v>
      </c>
      <c r="AY95" s="24" t="s">
        <v>146</v>
      </c>
      <c r="BE95" s="213">
        <f t="shared" si="4"/>
        <v>0</v>
      </c>
      <c r="BF95" s="213">
        <f t="shared" si="5"/>
        <v>0</v>
      </c>
      <c r="BG95" s="213">
        <f t="shared" si="6"/>
        <v>0</v>
      </c>
      <c r="BH95" s="213">
        <f t="shared" si="7"/>
        <v>0</v>
      </c>
      <c r="BI95" s="213">
        <f t="shared" si="8"/>
        <v>0</v>
      </c>
      <c r="BJ95" s="24" t="s">
        <v>75</v>
      </c>
      <c r="BK95" s="213">
        <f t="shared" si="9"/>
        <v>0</v>
      </c>
      <c r="BL95" s="24" t="s">
        <v>488</v>
      </c>
      <c r="BM95" s="24" t="s">
        <v>227</v>
      </c>
    </row>
    <row r="96" spans="2:65" s="1" customFormat="1" ht="14.4" customHeight="1">
      <c r="B96" s="40"/>
      <c r="C96" s="202" t="s">
        <v>68</v>
      </c>
      <c r="D96" s="202" t="s">
        <v>148</v>
      </c>
      <c r="E96" s="203" t="s">
        <v>767</v>
      </c>
      <c r="F96" s="204" t="s">
        <v>768</v>
      </c>
      <c r="G96" s="205" t="s">
        <v>753</v>
      </c>
      <c r="H96" s="206">
        <v>1</v>
      </c>
      <c r="I96" s="207"/>
      <c r="J96" s="208">
        <f t="shared" si="0"/>
        <v>0</v>
      </c>
      <c r="K96" s="204" t="s">
        <v>21</v>
      </c>
      <c r="L96" s="60"/>
      <c r="M96" s="209" t="s">
        <v>21</v>
      </c>
      <c r="N96" s="210" t="s">
        <v>39</v>
      </c>
      <c r="O96" s="41"/>
      <c r="P96" s="211">
        <f t="shared" si="1"/>
        <v>0</v>
      </c>
      <c r="Q96" s="211">
        <v>0</v>
      </c>
      <c r="R96" s="211">
        <f t="shared" si="2"/>
        <v>0</v>
      </c>
      <c r="S96" s="211">
        <v>0</v>
      </c>
      <c r="T96" s="212">
        <f t="shared" si="3"/>
        <v>0</v>
      </c>
      <c r="AR96" s="24" t="s">
        <v>488</v>
      </c>
      <c r="AT96" s="24" t="s">
        <v>148</v>
      </c>
      <c r="AU96" s="24" t="s">
        <v>77</v>
      </c>
      <c r="AY96" s="24" t="s">
        <v>146</v>
      </c>
      <c r="BE96" s="213">
        <f t="shared" si="4"/>
        <v>0</v>
      </c>
      <c r="BF96" s="213">
        <f t="shared" si="5"/>
        <v>0</v>
      </c>
      <c r="BG96" s="213">
        <f t="shared" si="6"/>
        <v>0</v>
      </c>
      <c r="BH96" s="213">
        <f t="shared" si="7"/>
        <v>0</v>
      </c>
      <c r="BI96" s="213">
        <f t="shared" si="8"/>
        <v>0</v>
      </c>
      <c r="BJ96" s="24" t="s">
        <v>75</v>
      </c>
      <c r="BK96" s="213">
        <f t="shared" si="9"/>
        <v>0</v>
      </c>
      <c r="BL96" s="24" t="s">
        <v>488</v>
      </c>
      <c r="BM96" s="24" t="s">
        <v>237</v>
      </c>
    </row>
    <row r="97" spans="2:65" s="1" customFormat="1" ht="14.4" customHeight="1">
      <c r="B97" s="40"/>
      <c r="C97" s="202" t="s">
        <v>68</v>
      </c>
      <c r="D97" s="202" t="s">
        <v>148</v>
      </c>
      <c r="E97" s="203" t="s">
        <v>769</v>
      </c>
      <c r="F97" s="204" t="s">
        <v>770</v>
      </c>
      <c r="G97" s="205" t="s">
        <v>766</v>
      </c>
      <c r="H97" s="206">
        <v>1</v>
      </c>
      <c r="I97" s="207"/>
      <c r="J97" s="208">
        <f t="shared" si="0"/>
        <v>0</v>
      </c>
      <c r="K97" s="204" t="s">
        <v>21</v>
      </c>
      <c r="L97" s="60"/>
      <c r="M97" s="209" t="s">
        <v>21</v>
      </c>
      <c r="N97" s="210" t="s">
        <v>39</v>
      </c>
      <c r="O97" s="41"/>
      <c r="P97" s="211">
        <f t="shared" si="1"/>
        <v>0</v>
      </c>
      <c r="Q97" s="211">
        <v>0</v>
      </c>
      <c r="R97" s="211">
        <f t="shared" si="2"/>
        <v>0</v>
      </c>
      <c r="S97" s="211">
        <v>0</v>
      </c>
      <c r="T97" s="212">
        <f t="shared" si="3"/>
        <v>0</v>
      </c>
      <c r="AR97" s="24" t="s">
        <v>488</v>
      </c>
      <c r="AT97" s="24" t="s">
        <v>148</v>
      </c>
      <c r="AU97" s="24" t="s">
        <v>77</v>
      </c>
      <c r="AY97" s="24" t="s">
        <v>146</v>
      </c>
      <c r="BE97" s="213">
        <f t="shared" si="4"/>
        <v>0</v>
      </c>
      <c r="BF97" s="213">
        <f t="shared" si="5"/>
        <v>0</v>
      </c>
      <c r="BG97" s="213">
        <f t="shared" si="6"/>
        <v>0</v>
      </c>
      <c r="BH97" s="213">
        <f t="shared" si="7"/>
        <v>0</v>
      </c>
      <c r="BI97" s="213">
        <f t="shared" si="8"/>
        <v>0</v>
      </c>
      <c r="BJ97" s="24" t="s">
        <v>75</v>
      </c>
      <c r="BK97" s="213">
        <f t="shared" si="9"/>
        <v>0</v>
      </c>
      <c r="BL97" s="24" t="s">
        <v>488</v>
      </c>
      <c r="BM97" s="24" t="s">
        <v>248</v>
      </c>
    </row>
    <row r="98" spans="2:65" s="1" customFormat="1" ht="14.4" customHeight="1">
      <c r="B98" s="40"/>
      <c r="C98" s="202" t="s">
        <v>68</v>
      </c>
      <c r="D98" s="202" t="s">
        <v>148</v>
      </c>
      <c r="E98" s="203" t="s">
        <v>771</v>
      </c>
      <c r="F98" s="204" t="s">
        <v>772</v>
      </c>
      <c r="G98" s="205" t="s">
        <v>773</v>
      </c>
      <c r="H98" s="206">
        <v>1</v>
      </c>
      <c r="I98" s="207"/>
      <c r="J98" s="208">
        <f t="shared" si="0"/>
        <v>0</v>
      </c>
      <c r="K98" s="204" t="s">
        <v>21</v>
      </c>
      <c r="L98" s="60"/>
      <c r="M98" s="209" t="s">
        <v>21</v>
      </c>
      <c r="N98" s="210" t="s">
        <v>39</v>
      </c>
      <c r="O98" s="41"/>
      <c r="P98" s="211">
        <f t="shared" si="1"/>
        <v>0</v>
      </c>
      <c r="Q98" s="211">
        <v>0</v>
      </c>
      <c r="R98" s="211">
        <f t="shared" si="2"/>
        <v>0</v>
      </c>
      <c r="S98" s="211">
        <v>0</v>
      </c>
      <c r="T98" s="212">
        <f t="shared" si="3"/>
        <v>0</v>
      </c>
      <c r="AR98" s="24" t="s">
        <v>488</v>
      </c>
      <c r="AT98" s="24" t="s">
        <v>148</v>
      </c>
      <c r="AU98" s="24" t="s">
        <v>77</v>
      </c>
      <c r="AY98" s="24" t="s">
        <v>146</v>
      </c>
      <c r="BE98" s="213">
        <f t="shared" si="4"/>
        <v>0</v>
      </c>
      <c r="BF98" s="213">
        <f t="shared" si="5"/>
        <v>0</v>
      </c>
      <c r="BG98" s="213">
        <f t="shared" si="6"/>
        <v>0</v>
      </c>
      <c r="BH98" s="213">
        <f t="shared" si="7"/>
        <v>0</v>
      </c>
      <c r="BI98" s="213">
        <f t="shared" si="8"/>
        <v>0</v>
      </c>
      <c r="BJ98" s="24" t="s">
        <v>75</v>
      </c>
      <c r="BK98" s="213">
        <f t="shared" si="9"/>
        <v>0</v>
      </c>
      <c r="BL98" s="24" t="s">
        <v>488</v>
      </c>
      <c r="BM98" s="24" t="s">
        <v>258</v>
      </c>
    </row>
    <row r="99" spans="2:65" s="1" customFormat="1" ht="22.8" customHeight="1">
      <c r="B99" s="40"/>
      <c r="C99" s="202" t="s">
        <v>68</v>
      </c>
      <c r="D99" s="202" t="s">
        <v>148</v>
      </c>
      <c r="E99" s="203" t="s">
        <v>774</v>
      </c>
      <c r="F99" s="204" t="s">
        <v>775</v>
      </c>
      <c r="G99" s="205" t="s">
        <v>174</v>
      </c>
      <c r="H99" s="206">
        <v>2</v>
      </c>
      <c r="I99" s="207"/>
      <c r="J99" s="208">
        <f t="shared" si="0"/>
        <v>0</v>
      </c>
      <c r="K99" s="204" t="s">
        <v>21</v>
      </c>
      <c r="L99" s="60"/>
      <c r="M99" s="209" t="s">
        <v>21</v>
      </c>
      <c r="N99" s="210" t="s">
        <v>39</v>
      </c>
      <c r="O99" s="41"/>
      <c r="P99" s="211">
        <f t="shared" si="1"/>
        <v>0</v>
      </c>
      <c r="Q99" s="211">
        <v>0</v>
      </c>
      <c r="R99" s="211">
        <f t="shared" si="2"/>
        <v>0</v>
      </c>
      <c r="S99" s="211">
        <v>0</v>
      </c>
      <c r="T99" s="212">
        <f t="shared" si="3"/>
        <v>0</v>
      </c>
      <c r="AR99" s="24" t="s">
        <v>488</v>
      </c>
      <c r="AT99" s="24" t="s">
        <v>148</v>
      </c>
      <c r="AU99" s="24" t="s">
        <v>77</v>
      </c>
      <c r="AY99" s="24" t="s">
        <v>146</v>
      </c>
      <c r="BE99" s="213">
        <f t="shared" si="4"/>
        <v>0</v>
      </c>
      <c r="BF99" s="213">
        <f t="shared" si="5"/>
        <v>0</v>
      </c>
      <c r="BG99" s="213">
        <f t="shared" si="6"/>
        <v>0</v>
      </c>
      <c r="BH99" s="213">
        <f t="shared" si="7"/>
        <v>0</v>
      </c>
      <c r="BI99" s="213">
        <f t="shared" si="8"/>
        <v>0</v>
      </c>
      <c r="BJ99" s="24" t="s">
        <v>75</v>
      </c>
      <c r="BK99" s="213">
        <f t="shared" si="9"/>
        <v>0</v>
      </c>
      <c r="BL99" s="24" t="s">
        <v>488</v>
      </c>
      <c r="BM99" s="24" t="s">
        <v>268</v>
      </c>
    </row>
    <row r="100" spans="2:65" s="1" customFormat="1" ht="34.200000000000003" customHeight="1">
      <c r="B100" s="40"/>
      <c r="C100" s="202" t="s">
        <v>68</v>
      </c>
      <c r="D100" s="202" t="s">
        <v>148</v>
      </c>
      <c r="E100" s="203" t="s">
        <v>776</v>
      </c>
      <c r="F100" s="204" t="s">
        <v>777</v>
      </c>
      <c r="G100" s="205" t="s">
        <v>174</v>
      </c>
      <c r="H100" s="206">
        <v>12</v>
      </c>
      <c r="I100" s="207"/>
      <c r="J100" s="208">
        <f t="shared" si="0"/>
        <v>0</v>
      </c>
      <c r="K100" s="204" t="s">
        <v>21</v>
      </c>
      <c r="L100" s="60"/>
      <c r="M100" s="209" t="s">
        <v>21</v>
      </c>
      <c r="N100" s="210" t="s">
        <v>39</v>
      </c>
      <c r="O100" s="41"/>
      <c r="P100" s="211">
        <f t="shared" si="1"/>
        <v>0</v>
      </c>
      <c r="Q100" s="211">
        <v>0</v>
      </c>
      <c r="R100" s="211">
        <f t="shared" si="2"/>
        <v>0</v>
      </c>
      <c r="S100" s="211">
        <v>0</v>
      </c>
      <c r="T100" s="212">
        <f t="shared" si="3"/>
        <v>0</v>
      </c>
      <c r="AR100" s="24" t="s">
        <v>488</v>
      </c>
      <c r="AT100" s="24" t="s">
        <v>148</v>
      </c>
      <c r="AU100" s="24" t="s">
        <v>77</v>
      </c>
      <c r="AY100" s="24" t="s">
        <v>146</v>
      </c>
      <c r="BE100" s="213">
        <f t="shared" si="4"/>
        <v>0</v>
      </c>
      <c r="BF100" s="213">
        <f t="shared" si="5"/>
        <v>0</v>
      </c>
      <c r="BG100" s="213">
        <f t="shared" si="6"/>
        <v>0</v>
      </c>
      <c r="BH100" s="213">
        <f t="shared" si="7"/>
        <v>0</v>
      </c>
      <c r="BI100" s="213">
        <f t="shared" si="8"/>
        <v>0</v>
      </c>
      <c r="BJ100" s="24" t="s">
        <v>75</v>
      </c>
      <c r="BK100" s="213">
        <f t="shared" si="9"/>
        <v>0</v>
      </c>
      <c r="BL100" s="24" t="s">
        <v>488</v>
      </c>
      <c r="BM100" s="24" t="s">
        <v>278</v>
      </c>
    </row>
    <row r="101" spans="2:65" s="1" customFormat="1" ht="14.4" customHeight="1">
      <c r="B101" s="40"/>
      <c r="C101" s="202" t="s">
        <v>68</v>
      </c>
      <c r="D101" s="202" t="s">
        <v>148</v>
      </c>
      <c r="E101" s="203" t="s">
        <v>778</v>
      </c>
      <c r="F101" s="204" t="s">
        <v>779</v>
      </c>
      <c r="G101" s="205" t="s">
        <v>766</v>
      </c>
      <c r="H101" s="206">
        <v>1</v>
      </c>
      <c r="I101" s="207"/>
      <c r="J101" s="208">
        <f t="shared" si="0"/>
        <v>0</v>
      </c>
      <c r="K101" s="204" t="s">
        <v>21</v>
      </c>
      <c r="L101" s="60"/>
      <c r="M101" s="209" t="s">
        <v>21</v>
      </c>
      <c r="N101" s="210" t="s">
        <v>39</v>
      </c>
      <c r="O101" s="41"/>
      <c r="P101" s="211">
        <f t="shared" si="1"/>
        <v>0</v>
      </c>
      <c r="Q101" s="211">
        <v>0</v>
      </c>
      <c r="R101" s="211">
        <f t="shared" si="2"/>
        <v>0</v>
      </c>
      <c r="S101" s="211">
        <v>0</v>
      </c>
      <c r="T101" s="212">
        <f t="shared" si="3"/>
        <v>0</v>
      </c>
      <c r="AR101" s="24" t="s">
        <v>488</v>
      </c>
      <c r="AT101" s="24" t="s">
        <v>148</v>
      </c>
      <c r="AU101" s="24" t="s">
        <v>77</v>
      </c>
      <c r="AY101" s="24" t="s">
        <v>146</v>
      </c>
      <c r="BE101" s="213">
        <f t="shared" si="4"/>
        <v>0</v>
      </c>
      <c r="BF101" s="213">
        <f t="shared" si="5"/>
        <v>0</v>
      </c>
      <c r="BG101" s="213">
        <f t="shared" si="6"/>
        <v>0</v>
      </c>
      <c r="BH101" s="213">
        <f t="shared" si="7"/>
        <v>0</v>
      </c>
      <c r="BI101" s="213">
        <f t="shared" si="8"/>
        <v>0</v>
      </c>
      <c r="BJ101" s="24" t="s">
        <v>75</v>
      </c>
      <c r="BK101" s="213">
        <f t="shared" si="9"/>
        <v>0</v>
      </c>
      <c r="BL101" s="24" t="s">
        <v>488</v>
      </c>
      <c r="BM101" s="24" t="s">
        <v>289</v>
      </c>
    </row>
    <row r="102" spans="2:65" s="11" customFormat="1" ht="29.85" customHeight="1">
      <c r="B102" s="186"/>
      <c r="C102" s="187"/>
      <c r="D102" s="188" t="s">
        <v>67</v>
      </c>
      <c r="E102" s="200" t="s">
        <v>780</v>
      </c>
      <c r="F102" s="200" t="s">
        <v>781</v>
      </c>
      <c r="G102" s="187"/>
      <c r="H102" s="187"/>
      <c r="I102" s="190"/>
      <c r="J102" s="201">
        <f>BK102</f>
        <v>0</v>
      </c>
      <c r="K102" s="187"/>
      <c r="L102" s="192"/>
      <c r="M102" s="193"/>
      <c r="N102" s="194"/>
      <c r="O102" s="194"/>
      <c r="P102" s="195">
        <f>SUM(P103:P107)</f>
        <v>0</v>
      </c>
      <c r="Q102" s="194"/>
      <c r="R102" s="195">
        <f>SUM(R103:R107)</f>
        <v>0</v>
      </c>
      <c r="S102" s="194"/>
      <c r="T102" s="196">
        <f>SUM(T103:T107)</f>
        <v>0</v>
      </c>
      <c r="AR102" s="197" t="s">
        <v>156</v>
      </c>
      <c r="AT102" s="198" t="s">
        <v>67</v>
      </c>
      <c r="AU102" s="198" t="s">
        <v>75</v>
      </c>
      <c r="AY102" s="197" t="s">
        <v>146</v>
      </c>
      <c r="BK102" s="199">
        <f>SUM(BK103:BK107)</f>
        <v>0</v>
      </c>
    </row>
    <row r="103" spans="2:65" s="1" customFormat="1" ht="22.8" customHeight="1">
      <c r="B103" s="40"/>
      <c r="C103" s="202" t="s">
        <v>68</v>
      </c>
      <c r="D103" s="202" t="s">
        <v>148</v>
      </c>
      <c r="E103" s="203" t="s">
        <v>782</v>
      </c>
      <c r="F103" s="204" t="s">
        <v>783</v>
      </c>
      <c r="G103" s="205" t="s">
        <v>753</v>
      </c>
      <c r="H103" s="206">
        <v>2</v>
      </c>
      <c r="I103" s="207"/>
      <c r="J103" s="208">
        <f>ROUND(I103*H103,2)</f>
        <v>0</v>
      </c>
      <c r="K103" s="204" t="s">
        <v>21</v>
      </c>
      <c r="L103" s="60"/>
      <c r="M103" s="209" t="s">
        <v>21</v>
      </c>
      <c r="N103" s="210" t="s">
        <v>39</v>
      </c>
      <c r="O103" s="41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AR103" s="24" t="s">
        <v>488</v>
      </c>
      <c r="AT103" s="24" t="s">
        <v>148</v>
      </c>
      <c r="AU103" s="24" t="s">
        <v>77</v>
      </c>
      <c r="AY103" s="24" t="s">
        <v>146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24" t="s">
        <v>75</v>
      </c>
      <c r="BK103" s="213">
        <f>ROUND(I103*H103,2)</f>
        <v>0</v>
      </c>
      <c r="BL103" s="24" t="s">
        <v>488</v>
      </c>
      <c r="BM103" s="24" t="s">
        <v>299</v>
      </c>
    </row>
    <row r="104" spans="2:65" s="1" customFormat="1" ht="34.200000000000003" customHeight="1">
      <c r="B104" s="40"/>
      <c r="C104" s="202" t="s">
        <v>68</v>
      </c>
      <c r="D104" s="202" t="s">
        <v>148</v>
      </c>
      <c r="E104" s="203" t="s">
        <v>784</v>
      </c>
      <c r="F104" s="204" t="s">
        <v>785</v>
      </c>
      <c r="G104" s="205" t="s">
        <v>766</v>
      </c>
      <c r="H104" s="206">
        <v>15</v>
      </c>
      <c r="I104" s="207"/>
      <c r="J104" s="208">
        <f>ROUND(I104*H104,2)</f>
        <v>0</v>
      </c>
      <c r="K104" s="204" t="s">
        <v>21</v>
      </c>
      <c r="L104" s="60"/>
      <c r="M104" s="209" t="s">
        <v>21</v>
      </c>
      <c r="N104" s="210" t="s">
        <v>39</v>
      </c>
      <c r="O104" s="41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AR104" s="24" t="s">
        <v>488</v>
      </c>
      <c r="AT104" s="24" t="s">
        <v>148</v>
      </c>
      <c r="AU104" s="24" t="s">
        <v>77</v>
      </c>
      <c r="AY104" s="24" t="s">
        <v>146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24" t="s">
        <v>75</v>
      </c>
      <c r="BK104" s="213">
        <f>ROUND(I104*H104,2)</f>
        <v>0</v>
      </c>
      <c r="BL104" s="24" t="s">
        <v>488</v>
      </c>
      <c r="BM104" s="24" t="s">
        <v>309</v>
      </c>
    </row>
    <row r="105" spans="2:65" s="1" customFormat="1" ht="14.4" customHeight="1">
      <c r="B105" s="40"/>
      <c r="C105" s="202" t="s">
        <v>68</v>
      </c>
      <c r="D105" s="202" t="s">
        <v>148</v>
      </c>
      <c r="E105" s="203" t="s">
        <v>786</v>
      </c>
      <c r="F105" s="204" t="s">
        <v>787</v>
      </c>
      <c r="G105" s="205" t="s">
        <v>766</v>
      </c>
      <c r="H105" s="206">
        <v>2</v>
      </c>
      <c r="I105" s="207"/>
      <c r="J105" s="208">
        <f>ROUND(I105*H105,2)</f>
        <v>0</v>
      </c>
      <c r="K105" s="204" t="s">
        <v>21</v>
      </c>
      <c r="L105" s="60"/>
      <c r="M105" s="209" t="s">
        <v>21</v>
      </c>
      <c r="N105" s="210" t="s">
        <v>39</v>
      </c>
      <c r="O105" s="41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AR105" s="24" t="s">
        <v>488</v>
      </c>
      <c r="AT105" s="24" t="s">
        <v>148</v>
      </c>
      <c r="AU105" s="24" t="s">
        <v>77</v>
      </c>
      <c r="AY105" s="24" t="s">
        <v>146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24" t="s">
        <v>75</v>
      </c>
      <c r="BK105" s="213">
        <f>ROUND(I105*H105,2)</f>
        <v>0</v>
      </c>
      <c r="BL105" s="24" t="s">
        <v>488</v>
      </c>
      <c r="BM105" s="24" t="s">
        <v>319</v>
      </c>
    </row>
    <row r="106" spans="2:65" s="1" customFormat="1" ht="22.8" customHeight="1">
      <c r="B106" s="40"/>
      <c r="C106" s="202" t="s">
        <v>68</v>
      </c>
      <c r="D106" s="202" t="s">
        <v>148</v>
      </c>
      <c r="E106" s="203" t="s">
        <v>788</v>
      </c>
      <c r="F106" s="204" t="s">
        <v>789</v>
      </c>
      <c r="G106" s="205" t="s">
        <v>174</v>
      </c>
      <c r="H106" s="206">
        <v>1</v>
      </c>
      <c r="I106" s="207"/>
      <c r="J106" s="208">
        <f>ROUND(I106*H106,2)</f>
        <v>0</v>
      </c>
      <c r="K106" s="204" t="s">
        <v>21</v>
      </c>
      <c r="L106" s="60"/>
      <c r="M106" s="209" t="s">
        <v>21</v>
      </c>
      <c r="N106" s="210" t="s">
        <v>39</v>
      </c>
      <c r="O106" s="41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AR106" s="24" t="s">
        <v>488</v>
      </c>
      <c r="AT106" s="24" t="s">
        <v>148</v>
      </c>
      <c r="AU106" s="24" t="s">
        <v>77</v>
      </c>
      <c r="AY106" s="24" t="s">
        <v>146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24" t="s">
        <v>75</v>
      </c>
      <c r="BK106" s="213">
        <f>ROUND(I106*H106,2)</f>
        <v>0</v>
      </c>
      <c r="BL106" s="24" t="s">
        <v>488</v>
      </c>
      <c r="BM106" s="24" t="s">
        <v>337</v>
      </c>
    </row>
    <row r="107" spans="2:65" s="1" customFormat="1" ht="34.200000000000003" customHeight="1">
      <c r="B107" s="40"/>
      <c r="C107" s="202" t="s">
        <v>68</v>
      </c>
      <c r="D107" s="202" t="s">
        <v>148</v>
      </c>
      <c r="E107" s="203" t="s">
        <v>790</v>
      </c>
      <c r="F107" s="204" t="s">
        <v>791</v>
      </c>
      <c r="G107" s="205" t="s">
        <v>174</v>
      </c>
      <c r="H107" s="206">
        <v>2</v>
      </c>
      <c r="I107" s="207"/>
      <c r="J107" s="208">
        <f>ROUND(I107*H107,2)</f>
        <v>0</v>
      </c>
      <c r="K107" s="204" t="s">
        <v>21</v>
      </c>
      <c r="L107" s="60"/>
      <c r="M107" s="209" t="s">
        <v>21</v>
      </c>
      <c r="N107" s="210" t="s">
        <v>39</v>
      </c>
      <c r="O107" s="41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AR107" s="24" t="s">
        <v>488</v>
      </c>
      <c r="AT107" s="24" t="s">
        <v>148</v>
      </c>
      <c r="AU107" s="24" t="s">
        <v>77</v>
      </c>
      <c r="AY107" s="24" t="s">
        <v>146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24" t="s">
        <v>75</v>
      </c>
      <c r="BK107" s="213">
        <f>ROUND(I107*H107,2)</f>
        <v>0</v>
      </c>
      <c r="BL107" s="24" t="s">
        <v>488</v>
      </c>
      <c r="BM107" s="24" t="s">
        <v>347</v>
      </c>
    </row>
    <row r="108" spans="2:65" s="11" customFormat="1" ht="29.85" customHeight="1">
      <c r="B108" s="186"/>
      <c r="C108" s="187"/>
      <c r="D108" s="188" t="s">
        <v>67</v>
      </c>
      <c r="E108" s="200" t="s">
        <v>792</v>
      </c>
      <c r="F108" s="200" t="s">
        <v>793</v>
      </c>
      <c r="G108" s="187"/>
      <c r="H108" s="187"/>
      <c r="I108" s="190"/>
      <c r="J108" s="201">
        <f>BK108</f>
        <v>0</v>
      </c>
      <c r="K108" s="187"/>
      <c r="L108" s="192"/>
      <c r="M108" s="193"/>
      <c r="N108" s="194"/>
      <c r="O108" s="194"/>
      <c r="P108" s="195">
        <f>SUM(P109:P116)</f>
        <v>0</v>
      </c>
      <c r="Q108" s="194"/>
      <c r="R108" s="195">
        <f>SUM(R109:R116)</f>
        <v>0</v>
      </c>
      <c r="S108" s="194"/>
      <c r="T108" s="196">
        <f>SUM(T109:T116)</f>
        <v>0</v>
      </c>
      <c r="AR108" s="197" t="s">
        <v>156</v>
      </c>
      <c r="AT108" s="198" t="s">
        <v>67</v>
      </c>
      <c r="AU108" s="198" t="s">
        <v>75</v>
      </c>
      <c r="AY108" s="197" t="s">
        <v>146</v>
      </c>
      <c r="BK108" s="199">
        <f>SUM(BK109:BK116)</f>
        <v>0</v>
      </c>
    </row>
    <row r="109" spans="2:65" s="1" customFormat="1" ht="14.4" customHeight="1">
      <c r="B109" s="40"/>
      <c r="C109" s="202" t="s">
        <v>68</v>
      </c>
      <c r="D109" s="202" t="s">
        <v>148</v>
      </c>
      <c r="E109" s="203" t="s">
        <v>794</v>
      </c>
      <c r="F109" s="204" t="s">
        <v>795</v>
      </c>
      <c r="G109" s="205" t="s">
        <v>335</v>
      </c>
      <c r="H109" s="206">
        <v>1</v>
      </c>
      <c r="I109" s="207"/>
      <c r="J109" s="208">
        <f t="shared" ref="J109:J116" si="10">ROUND(I109*H109,2)</f>
        <v>0</v>
      </c>
      <c r="K109" s="204" t="s">
        <v>21</v>
      </c>
      <c r="L109" s="60"/>
      <c r="M109" s="209" t="s">
        <v>21</v>
      </c>
      <c r="N109" s="210" t="s">
        <v>39</v>
      </c>
      <c r="O109" s="41"/>
      <c r="P109" s="211">
        <f t="shared" ref="P109:P116" si="11">O109*H109</f>
        <v>0</v>
      </c>
      <c r="Q109" s="211">
        <v>0</v>
      </c>
      <c r="R109" s="211">
        <f t="shared" ref="R109:R116" si="12">Q109*H109</f>
        <v>0</v>
      </c>
      <c r="S109" s="211">
        <v>0</v>
      </c>
      <c r="T109" s="212">
        <f t="shared" ref="T109:T116" si="13">S109*H109</f>
        <v>0</v>
      </c>
      <c r="AR109" s="24" t="s">
        <v>488</v>
      </c>
      <c r="AT109" s="24" t="s">
        <v>148</v>
      </c>
      <c r="AU109" s="24" t="s">
        <v>77</v>
      </c>
      <c r="AY109" s="24" t="s">
        <v>146</v>
      </c>
      <c r="BE109" s="213">
        <f t="shared" ref="BE109:BE116" si="14">IF(N109="základní",J109,0)</f>
        <v>0</v>
      </c>
      <c r="BF109" s="213">
        <f t="shared" ref="BF109:BF116" si="15">IF(N109="snížená",J109,0)</f>
        <v>0</v>
      </c>
      <c r="BG109" s="213">
        <f t="shared" ref="BG109:BG116" si="16">IF(N109="zákl. přenesená",J109,0)</f>
        <v>0</v>
      </c>
      <c r="BH109" s="213">
        <f t="shared" ref="BH109:BH116" si="17">IF(N109="sníž. přenesená",J109,0)</f>
        <v>0</v>
      </c>
      <c r="BI109" s="213">
        <f t="shared" ref="BI109:BI116" si="18">IF(N109="nulová",J109,0)</f>
        <v>0</v>
      </c>
      <c r="BJ109" s="24" t="s">
        <v>75</v>
      </c>
      <c r="BK109" s="213">
        <f t="shared" ref="BK109:BK116" si="19">ROUND(I109*H109,2)</f>
        <v>0</v>
      </c>
      <c r="BL109" s="24" t="s">
        <v>488</v>
      </c>
      <c r="BM109" s="24" t="s">
        <v>356</v>
      </c>
    </row>
    <row r="110" spans="2:65" s="1" customFormat="1" ht="14.4" customHeight="1">
      <c r="B110" s="40"/>
      <c r="C110" s="202" t="s">
        <v>68</v>
      </c>
      <c r="D110" s="202" t="s">
        <v>148</v>
      </c>
      <c r="E110" s="203" t="s">
        <v>796</v>
      </c>
      <c r="F110" s="204" t="s">
        <v>797</v>
      </c>
      <c r="G110" s="205" t="s">
        <v>335</v>
      </c>
      <c r="H110" s="206">
        <v>1</v>
      </c>
      <c r="I110" s="207"/>
      <c r="J110" s="208">
        <f t="shared" si="10"/>
        <v>0</v>
      </c>
      <c r="K110" s="204" t="s">
        <v>21</v>
      </c>
      <c r="L110" s="60"/>
      <c r="M110" s="209" t="s">
        <v>21</v>
      </c>
      <c r="N110" s="210" t="s">
        <v>39</v>
      </c>
      <c r="O110" s="41"/>
      <c r="P110" s="211">
        <f t="shared" si="11"/>
        <v>0</v>
      </c>
      <c r="Q110" s="211">
        <v>0</v>
      </c>
      <c r="R110" s="211">
        <f t="shared" si="12"/>
        <v>0</v>
      </c>
      <c r="S110" s="211">
        <v>0</v>
      </c>
      <c r="T110" s="212">
        <f t="shared" si="13"/>
        <v>0</v>
      </c>
      <c r="AR110" s="24" t="s">
        <v>488</v>
      </c>
      <c r="AT110" s="24" t="s">
        <v>148</v>
      </c>
      <c r="AU110" s="24" t="s">
        <v>77</v>
      </c>
      <c r="AY110" s="24" t="s">
        <v>146</v>
      </c>
      <c r="BE110" s="213">
        <f t="shared" si="14"/>
        <v>0</v>
      </c>
      <c r="BF110" s="213">
        <f t="shared" si="15"/>
        <v>0</v>
      </c>
      <c r="BG110" s="213">
        <f t="shared" si="16"/>
        <v>0</v>
      </c>
      <c r="BH110" s="213">
        <f t="shared" si="17"/>
        <v>0</v>
      </c>
      <c r="BI110" s="213">
        <f t="shared" si="18"/>
        <v>0</v>
      </c>
      <c r="BJ110" s="24" t="s">
        <v>75</v>
      </c>
      <c r="BK110" s="213">
        <f t="shared" si="19"/>
        <v>0</v>
      </c>
      <c r="BL110" s="24" t="s">
        <v>488</v>
      </c>
      <c r="BM110" s="24" t="s">
        <v>367</v>
      </c>
    </row>
    <row r="111" spans="2:65" s="1" customFormat="1" ht="22.8" customHeight="1">
      <c r="B111" s="40"/>
      <c r="C111" s="202" t="s">
        <v>68</v>
      </c>
      <c r="D111" s="202" t="s">
        <v>148</v>
      </c>
      <c r="E111" s="203" t="s">
        <v>798</v>
      </c>
      <c r="F111" s="204" t="s">
        <v>799</v>
      </c>
      <c r="G111" s="205" t="s">
        <v>335</v>
      </c>
      <c r="H111" s="206">
        <v>1</v>
      </c>
      <c r="I111" s="207"/>
      <c r="J111" s="208">
        <f t="shared" si="10"/>
        <v>0</v>
      </c>
      <c r="K111" s="204" t="s">
        <v>21</v>
      </c>
      <c r="L111" s="60"/>
      <c r="M111" s="209" t="s">
        <v>21</v>
      </c>
      <c r="N111" s="210" t="s">
        <v>39</v>
      </c>
      <c r="O111" s="41"/>
      <c r="P111" s="211">
        <f t="shared" si="11"/>
        <v>0</v>
      </c>
      <c r="Q111" s="211">
        <v>0</v>
      </c>
      <c r="R111" s="211">
        <f t="shared" si="12"/>
        <v>0</v>
      </c>
      <c r="S111" s="211">
        <v>0</v>
      </c>
      <c r="T111" s="212">
        <f t="shared" si="13"/>
        <v>0</v>
      </c>
      <c r="AR111" s="24" t="s">
        <v>488</v>
      </c>
      <c r="AT111" s="24" t="s">
        <v>148</v>
      </c>
      <c r="AU111" s="24" t="s">
        <v>77</v>
      </c>
      <c r="AY111" s="24" t="s">
        <v>146</v>
      </c>
      <c r="BE111" s="213">
        <f t="shared" si="14"/>
        <v>0</v>
      </c>
      <c r="BF111" s="213">
        <f t="shared" si="15"/>
        <v>0</v>
      </c>
      <c r="BG111" s="213">
        <f t="shared" si="16"/>
        <v>0</v>
      </c>
      <c r="BH111" s="213">
        <f t="shared" si="17"/>
        <v>0</v>
      </c>
      <c r="BI111" s="213">
        <f t="shared" si="18"/>
        <v>0</v>
      </c>
      <c r="BJ111" s="24" t="s">
        <v>75</v>
      </c>
      <c r="BK111" s="213">
        <f t="shared" si="19"/>
        <v>0</v>
      </c>
      <c r="BL111" s="24" t="s">
        <v>488</v>
      </c>
      <c r="BM111" s="24" t="s">
        <v>379</v>
      </c>
    </row>
    <row r="112" spans="2:65" s="1" customFormat="1" ht="14.4" customHeight="1">
      <c r="B112" s="40"/>
      <c r="C112" s="202" t="s">
        <v>68</v>
      </c>
      <c r="D112" s="202" t="s">
        <v>148</v>
      </c>
      <c r="E112" s="203" t="s">
        <v>800</v>
      </c>
      <c r="F112" s="204" t="s">
        <v>801</v>
      </c>
      <c r="G112" s="205" t="s">
        <v>335</v>
      </c>
      <c r="H112" s="206">
        <v>1</v>
      </c>
      <c r="I112" s="207"/>
      <c r="J112" s="208">
        <f t="shared" si="10"/>
        <v>0</v>
      </c>
      <c r="K112" s="204" t="s">
        <v>21</v>
      </c>
      <c r="L112" s="60"/>
      <c r="M112" s="209" t="s">
        <v>21</v>
      </c>
      <c r="N112" s="210" t="s">
        <v>39</v>
      </c>
      <c r="O112" s="41"/>
      <c r="P112" s="211">
        <f t="shared" si="11"/>
        <v>0</v>
      </c>
      <c r="Q112" s="211">
        <v>0</v>
      </c>
      <c r="R112" s="211">
        <f t="shared" si="12"/>
        <v>0</v>
      </c>
      <c r="S112" s="211">
        <v>0</v>
      </c>
      <c r="T112" s="212">
        <f t="shared" si="13"/>
        <v>0</v>
      </c>
      <c r="AR112" s="24" t="s">
        <v>488</v>
      </c>
      <c r="AT112" s="24" t="s">
        <v>148</v>
      </c>
      <c r="AU112" s="24" t="s">
        <v>77</v>
      </c>
      <c r="AY112" s="24" t="s">
        <v>146</v>
      </c>
      <c r="BE112" s="213">
        <f t="shared" si="14"/>
        <v>0</v>
      </c>
      <c r="BF112" s="213">
        <f t="shared" si="15"/>
        <v>0</v>
      </c>
      <c r="BG112" s="213">
        <f t="shared" si="16"/>
        <v>0</v>
      </c>
      <c r="BH112" s="213">
        <f t="shared" si="17"/>
        <v>0</v>
      </c>
      <c r="BI112" s="213">
        <f t="shared" si="18"/>
        <v>0</v>
      </c>
      <c r="BJ112" s="24" t="s">
        <v>75</v>
      </c>
      <c r="BK112" s="213">
        <f t="shared" si="19"/>
        <v>0</v>
      </c>
      <c r="BL112" s="24" t="s">
        <v>488</v>
      </c>
      <c r="BM112" s="24" t="s">
        <v>390</v>
      </c>
    </row>
    <row r="113" spans="2:65" s="1" customFormat="1" ht="14.4" customHeight="1">
      <c r="B113" s="40"/>
      <c r="C113" s="202" t="s">
        <v>68</v>
      </c>
      <c r="D113" s="202" t="s">
        <v>148</v>
      </c>
      <c r="E113" s="203" t="s">
        <v>802</v>
      </c>
      <c r="F113" s="204" t="s">
        <v>803</v>
      </c>
      <c r="G113" s="205" t="s">
        <v>335</v>
      </c>
      <c r="H113" s="206">
        <v>1</v>
      </c>
      <c r="I113" s="207"/>
      <c r="J113" s="208">
        <f t="shared" si="10"/>
        <v>0</v>
      </c>
      <c r="K113" s="204" t="s">
        <v>21</v>
      </c>
      <c r="L113" s="60"/>
      <c r="M113" s="209" t="s">
        <v>21</v>
      </c>
      <c r="N113" s="210" t="s">
        <v>39</v>
      </c>
      <c r="O113" s="41"/>
      <c r="P113" s="211">
        <f t="shared" si="11"/>
        <v>0</v>
      </c>
      <c r="Q113" s="211">
        <v>0</v>
      </c>
      <c r="R113" s="211">
        <f t="shared" si="12"/>
        <v>0</v>
      </c>
      <c r="S113" s="211">
        <v>0</v>
      </c>
      <c r="T113" s="212">
        <f t="shared" si="13"/>
        <v>0</v>
      </c>
      <c r="AR113" s="24" t="s">
        <v>488</v>
      </c>
      <c r="AT113" s="24" t="s">
        <v>148</v>
      </c>
      <c r="AU113" s="24" t="s">
        <v>77</v>
      </c>
      <c r="AY113" s="24" t="s">
        <v>146</v>
      </c>
      <c r="BE113" s="213">
        <f t="shared" si="14"/>
        <v>0</v>
      </c>
      <c r="BF113" s="213">
        <f t="shared" si="15"/>
        <v>0</v>
      </c>
      <c r="BG113" s="213">
        <f t="shared" si="16"/>
        <v>0</v>
      </c>
      <c r="BH113" s="213">
        <f t="shared" si="17"/>
        <v>0</v>
      </c>
      <c r="BI113" s="213">
        <f t="shared" si="18"/>
        <v>0</v>
      </c>
      <c r="BJ113" s="24" t="s">
        <v>75</v>
      </c>
      <c r="BK113" s="213">
        <f t="shared" si="19"/>
        <v>0</v>
      </c>
      <c r="BL113" s="24" t="s">
        <v>488</v>
      </c>
      <c r="BM113" s="24" t="s">
        <v>401</v>
      </c>
    </row>
    <row r="114" spans="2:65" s="1" customFormat="1" ht="14.4" customHeight="1">
      <c r="B114" s="40"/>
      <c r="C114" s="202" t="s">
        <v>68</v>
      </c>
      <c r="D114" s="202" t="s">
        <v>148</v>
      </c>
      <c r="E114" s="203" t="s">
        <v>804</v>
      </c>
      <c r="F114" s="204" t="s">
        <v>805</v>
      </c>
      <c r="G114" s="205" t="s">
        <v>335</v>
      </c>
      <c r="H114" s="206">
        <v>1</v>
      </c>
      <c r="I114" s="207"/>
      <c r="J114" s="208">
        <f t="shared" si="10"/>
        <v>0</v>
      </c>
      <c r="K114" s="204" t="s">
        <v>21</v>
      </c>
      <c r="L114" s="60"/>
      <c r="M114" s="209" t="s">
        <v>21</v>
      </c>
      <c r="N114" s="210" t="s">
        <v>39</v>
      </c>
      <c r="O114" s="41"/>
      <c r="P114" s="211">
        <f t="shared" si="11"/>
        <v>0</v>
      </c>
      <c r="Q114" s="211">
        <v>0</v>
      </c>
      <c r="R114" s="211">
        <f t="shared" si="12"/>
        <v>0</v>
      </c>
      <c r="S114" s="211">
        <v>0</v>
      </c>
      <c r="T114" s="212">
        <f t="shared" si="13"/>
        <v>0</v>
      </c>
      <c r="AR114" s="24" t="s">
        <v>488</v>
      </c>
      <c r="AT114" s="24" t="s">
        <v>148</v>
      </c>
      <c r="AU114" s="24" t="s">
        <v>77</v>
      </c>
      <c r="AY114" s="24" t="s">
        <v>146</v>
      </c>
      <c r="BE114" s="213">
        <f t="shared" si="14"/>
        <v>0</v>
      </c>
      <c r="BF114" s="213">
        <f t="shared" si="15"/>
        <v>0</v>
      </c>
      <c r="BG114" s="213">
        <f t="shared" si="16"/>
        <v>0</v>
      </c>
      <c r="BH114" s="213">
        <f t="shared" si="17"/>
        <v>0</v>
      </c>
      <c r="BI114" s="213">
        <f t="shared" si="18"/>
        <v>0</v>
      </c>
      <c r="BJ114" s="24" t="s">
        <v>75</v>
      </c>
      <c r="BK114" s="213">
        <f t="shared" si="19"/>
        <v>0</v>
      </c>
      <c r="BL114" s="24" t="s">
        <v>488</v>
      </c>
      <c r="BM114" s="24" t="s">
        <v>412</v>
      </c>
    </row>
    <row r="115" spans="2:65" s="1" customFormat="1" ht="22.8" customHeight="1">
      <c r="B115" s="40"/>
      <c r="C115" s="202" t="s">
        <v>68</v>
      </c>
      <c r="D115" s="202" t="s">
        <v>148</v>
      </c>
      <c r="E115" s="203" t="s">
        <v>806</v>
      </c>
      <c r="F115" s="204" t="s">
        <v>807</v>
      </c>
      <c r="G115" s="205" t="s">
        <v>335</v>
      </c>
      <c r="H115" s="206">
        <v>1</v>
      </c>
      <c r="I115" s="207"/>
      <c r="J115" s="208">
        <f t="shared" si="10"/>
        <v>0</v>
      </c>
      <c r="K115" s="204" t="s">
        <v>21</v>
      </c>
      <c r="L115" s="60"/>
      <c r="M115" s="209" t="s">
        <v>21</v>
      </c>
      <c r="N115" s="210" t="s">
        <v>39</v>
      </c>
      <c r="O115" s="41"/>
      <c r="P115" s="211">
        <f t="shared" si="11"/>
        <v>0</v>
      </c>
      <c r="Q115" s="211">
        <v>0</v>
      </c>
      <c r="R115" s="211">
        <f t="shared" si="12"/>
        <v>0</v>
      </c>
      <c r="S115" s="211">
        <v>0</v>
      </c>
      <c r="T115" s="212">
        <f t="shared" si="13"/>
        <v>0</v>
      </c>
      <c r="AR115" s="24" t="s">
        <v>488</v>
      </c>
      <c r="AT115" s="24" t="s">
        <v>148</v>
      </c>
      <c r="AU115" s="24" t="s">
        <v>77</v>
      </c>
      <c r="AY115" s="24" t="s">
        <v>146</v>
      </c>
      <c r="BE115" s="213">
        <f t="shared" si="14"/>
        <v>0</v>
      </c>
      <c r="BF115" s="213">
        <f t="shared" si="15"/>
        <v>0</v>
      </c>
      <c r="BG115" s="213">
        <f t="shared" si="16"/>
        <v>0</v>
      </c>
      <c r="BH115" s="213">
        <f t="shared" si="17"/>
        <v>0</v>
      </c>
      <c r="BI115" s="213">
        <f t="shared" si="18"/>
        <v>0</v>
      </c>
      <c r="BJ115" s="24" t="s">
        <v>75</v>
      </c>
      <c r="BK115" s="213">
        <f t="shared" si="19"/>
        <v>0</v>
      </c>
      <c r="BL115" s="24" t="s">
        <v>488</v>
      </c>
      <c r="BM115" s="24" t="s">
        <v>422</v>
      </c>
    </row>
    <row r="116" spans="2:65" s="1" customFormat="1" ht="22.8" customHeight="1">
      <c r="B116" s="40"/>
      <c r="C116" s="202" t="s">
        <v>68</v>
      </c>
      <c r="D116" s="202" t="s">
        <v>148</v>
      </c>
      <c r="E116" s="203" t="s">
        <v>808</v>
      </c>
      <c r="F116" s="204" t="s">
        <v>809</v>
      </c>
      <c r="G116" s="205" t="s">
        <v>335</v>
      </c>
      <c r="H116" s="206">
        <v>1</v>
      </c>
      <c r="I116" s="207"/>
      <c r="J116" s="208">
        <f t="shared" si="10"/>
        <v>0</v>
      </c>
      <c r="K116" s="204" t="s">
        <v>21</v>
      </c>
      <c r="L116" s="60"/>
      <c r="M116" s="209" t="s">
        <v>21</v>
      </c>
      <c r="N116" s="260" t="s">
        <v>39</v>
      </c>
      <c r="O116" s="261"/>
      <c r="P116" s="262">
        <f t="shared" si="11"/>
        <v>0</v>
      </c>
      <c r="Q116" s="262">
        <v>0</v>
      </c>
      <c r="R116" s="262">
        <f t="shared" si="12"/>
        <v>0</v>
      </c>
      <c r="S116" s="262">
        <v>0</v>
      </c>
      <c r="T116" s="263">
        <f t="shared" si="13"/>
        <v>0</v>
      </c>
      <c r="AR116" s="24" t="s">
        <v>488</v>
      </c>
      <c r="AT116" s="24" t="s">
        <v>148</v>
      </c>
      <c r="AU116" s="24" t="s">
        <v>77</v>
      </c>
      <c r="AY116" s="24" t="s">
        <v>146</v>
      </c>
      <c r="BE116" s="213">
        <f t="shared" si="14"/>
        <v>0</v>
      </c>
      <c r="BF116" s="213">
        <f t="shared" si="15"/>
        <v>0</v>
      </c>
      <c r="BG116" s="213">
        <f t="shared" si="16"/>
        <v>0</v>
      </c>
      <c r="BH116" s="213">
        <f t="shared" si="17"/>
        <v>0</v>
      </c>
      <c r="BI116" s="213">
        <f t="shared" si="18"/>
        <v>0</v>
      </c>
      <c r="BJ116" s="24" t="s">
        <v>75</v>
      </c>
      <c r="BK116" s="213">
        <f t="shared" si="19"/>
        <v>0</v>
      </c>
      <c r="BL116" s="24" t="s">
        <v>488</v>
      </c>
      <c r="BM116" s="24" t="s">
        <v>433</v>
      </c>
    </row>
    <row r="117" spans="2:65" s="1" customFormat="1" ht="6.9" customHeight="1">
      <c r="B117" s="55"/>
      <c r="C117" s="56"/>
      <c r="D117" s="56"/>
      <c r="E117" s="56"/>
      <c r="F117" s="56"/>
      <c r="G117" s="56"/>
      <c r="H117" s="56"/>
      <c r="I117" s="147"/>
      <c r="J117" s="56"/>
      <c r="K117" s="56"/>
      <c r="L117" s="60"/>
    </row>
  </sheetData>
  <sheetProtection algorithmName="SHA-512" hashValue="VHKbviTXy/+yhE/cTM5837m8jZgOJEEHAVgfHc4ExnXRr/RIeKpq+zg6JIU8obRrkHX9e5n/I7ylmiI0MOV7aA==" saltValue="s6BQxB4DYykfFHLwX5abr+V4rd1Mh6/qMwozKS4N8DOpyy9PffQgc7tbk+BOEUunixWBkcT2dWAIDKdR821gCw==" spinCount="100000" sheet="1" objects="1" scenarios="1" formatColumns="0" formatRows="0" autoFilter="0"/>
  <autoFilter ref="C85:K116"/>
  <mergeCells count="13">
    <mergeCell ref="E78:H78"/>
    <mergeCell ref="G1:H1"/>
    <mergeCell ref="L2:V2"/>
    <mergeCell ref="E49:H49"/>
    <mergeCell ref="E51:H51"/>
    <mergeCell ref="J55:J56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19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1"/>
      <c r="B1" s="120"/>
      <c r="C1" s="120"/>
      <c r="D1" s="121" t="s">
        <v>1</v>
      </c>
      <c r="E1" s="120"/>
      <c r="F1" s="122" t="s">
        <v>98</v>
      </c>
      <c r="G1" s="392" t="s">
        <v>99</v>
      </c>
      <c r="H1" s="392"/>
      <c r="I1" s="123"/>
      <c r="J1" s="122" t="s">
        <v>100</v>
      </c>
      <c r="K1" s="121" t="s">
        <v>101</v>
      </c>
      <c r="L1" s="122" t="s">
        <v>102</v>
      </c>
      <c r="M1" s="122"/>
      <c r="N1" s="122"/>
      <c r="O1" s="122"/>
      <c r="P1" s="122"/>
      <c r="Q1" s="122"/>
      <c r="R1" s="122"/>
      <c r="S1" s="122"/>
      <c r="T1" s="12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4" t="s">
        <v>94</v>
      </c>
    </row>
    <row r="3" spans="1:70" ht="6.9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77</v>
      </c>
    </row>
    <row r="4" spans="1:70" ht="36.9" customHeight="1">
      <c r="B4" s="28"/>
      <c r="C4" s="29"/>
      <c r="D4" s="30" t="s">
        <v>103</v>
      </c>
      <c r="E4" s="29"/>
      <c r="F4" s="29"/>
      <c r="G4" s="29"/>
      <c r="H4" s="29"/>
      <c r="I4" s="125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5"/>
      <c r="J6" s="29"/>
      <c r="K6" s="31"/>
    </row>
    <row r="7" spans="1:70" ht="14.4" customHeight="1">
      <c r="B7" s="28"/>
      <c r="C7" s="29"/>
      <c r="D7" s="29"/>
      <c r="E7" s="384" t="str">
        <f>'Rekapitulace stavby'!K6</f>
        <v>Mendelova univerzita v Brně, Zemědělská 1665/1</v>
      </c>
      <c r="F7" s="385"/>
      <c r="G7" s="385"/>
      <c r="H7" s="385"/>
      <c r="I7" s="125"/>
      <c r="J7" s="29"/>
      <c r="K7" s="31"/>
    </row>
    <row r="8" spans="1:70" ht="13.2">
      <c r="B8" s="28"/>
      <c r="C8" s="29"/>
      <c r="D8" s="37" t="s">
        <v>104</v>
      </c>
      <c r="E8" s="29"/>
      <c r="F8" s="29"/>
      <c r="G8" s="29"/>
      <c r="H8" s="29"/>
      <c r="I8" s="125"/>
      <c r="J8" s="29"/>
      <c r="K8" s="31"/>
    </row>
    <row r="9" spans="1:70" s="1" customFormat="1" ht="14.4" customHeight="1">
      <c r="B9" s="40"/>
      <c r="C9" s="41"/>
      <c r="D9" s="41"/>
      <c r="E9" s="384" t="s">
        <v>105</v>
      </c>
      <c r="F9" s="386"/>
      <c r="G9" s="386"/>
      <c r="H9" s="386"/>
      <c r="I9" s="126"/>
      <c r="J9" s="41"/>
      <c r="K9" s="44"/>
    </row>
    <row r="10" spans="1:70" s="1" customFormat="1" ht="13.2">
      <c r="B10" s="40"/>
      <c r="C10" s="41"/>
      <c r="D10" s="37" t="s">
        <v>106</v>
      </c>
      <c r="E10" s="41"/>
      <c r="F10" s="41"/>
      <c r="G10" s="41"/>
      <c r="H10" s="41"/>
      <c r="I10" s="126"/>
      <c r="J10" s="41"/>
      <c r="K10" s="44"/>
    </row>
    <row r="11" spans="1:70" s="1" customFormat="1" ht="36.9" customHeight="1">
      <c r="B11" s="40"/>
      <c r="C11" s="41"/>
      <c r="D11" s="41"/>
      <c r="E11" s="387" t="s">
        <v>810</v>
      </c>
      <c r="F11" s="386"/>
      <c r="G11" s="386"/>
      <c r="H11" s="386"/>
      <c r="I11" s="126"/>
      <c r="J11" s="41"/>
      <c r="K11" s="44"/>
    </row>
    <row r="12" spans="1:70" s="1" customFormat="1" ht="12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" customHeight="1">
      <c r="B13" s="40"/>
      <c r="C13" s="41"/>
      <c r="D13" s="37" t="s">
        <v>20</v>
      </c>
      <c r="E13" s="41"/>
      <c r="F13" s="35" t="s">
        <v>21</v>
      </c>
      <c r="G13" s="41"/>
      <c r="H13" s="41"/>
      <c r="I13" s="127" t="s">
        <v>22</v>
      </c>
      <c r="J13" s="35" t="s">
        <v>21</v>
      </c>
      <c r="K13" s="44"/>
    </row>
    <row r="14" spans="1:70" s="1" customFormat="1" ht="14.4" customHeight="1">
      <c r="B14" s="40"/>
      <c r="C14" s="41"/>
      <c r="D14" s="37" t="s">
        <v>23</v>
      </c>
      <c r="E14" s="41"/>
      <c r="F14" s="35" t="s">
        <v>24</v>
      </c>
      <c r="G14" s="41"/>
      <c r="H14" s="41"/>
      <c r="I14" s="127" t="s">
        <v>25</v>
      </c>
      <c r="J14" s="128">
        <f>'Rekapitulace stavby'!AN8</f>
        <v>43451</v>
      </c>
      <c r="K14" s="44"/>
    </row>
    <row r="15" spans="1:70" s="1" customFormat="1" ht="10.8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" customHeight="1">
      <c r="B16" s="40"/>
      <c r="C16" s="41"/>
      <c r="D16" s="37" t="s">
        <v>26</v>
      </c>
      <c r="E16" s="41"/>
      <c r="F16" s="41"/>
      <c r="G16" s="41"/>
      <c r="H16" s="41"/>
      <c r="I16" s="127" t="s">
        <v>27</v>
      </c>
      <c r="J16" s="35" t="str">
        <f>IF('Rekapitulace stavby'!AN10="","",'Rekapitulace stavby'!AN10)</f>
        <v/>
      </c>
      <c r="K16" s="44"/>
    </row>
    <row r="17" spans="2:11" s="1" customFormat="1" ht="18" customHeight="1">
      <c r="B17" s="40"/>
      <c r="C17" s="41"/>
      <c r="D17" s="41"/>
      <c r="E17" s="35" t="str">
        <f>IF('Rekapitulace stavby'!E11="","",'Rekapitulace stavby'!E11)</f>
        <v xml:space="preserve"> </v>
      </c>
      <c r="F17" s="41"/>
      <c r="G17" s="41"/>
      <c r="H17" s="41"/>
      <c r="I17" s="127" t="s">
        <v>28</v>
      </c>
      <c r="J17" s="35" t="str">
        <f>IF('Rekapitulace stavby'!AN11="","",'Rekapitulace stavby'!AN11)</f>
        <v/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" customHeight="1">
      <c r="B19" s="40"/>
      <c r="C19" s="41"/>
      <c r="D19" s="37" t="s">
        <v>29</v>
      </c>
      <c r="E19" s="41"/>
      <c r="F19" s="41"/>
      <c r="G19" s="41"/>
      <c r="H19" s="41"/>
      <c r="I19" s="127" t="s">
        <v>27</v>
      </c>
      <c r="J19" s="35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5" t="str">
        <f>IF('Rekapitulace stavby'!E14="Vyplň údaj","",IF('Rekapitulace stavby'!E14="","",'Rekapitulace stavby'!E14))</f>
        <v/>
      </c>
      <c r="F20" s="41"/>
      <c r="G20" s="41"/>
      <c r="H20" s="41"/>
      <c r="I20" s="127" t="s">
        <v>28</v>
      </c>
      <c r="J20" s="35" t="str">
        <f>IF('Rekapitulace stavby'!AN14="Vyplň údaj","",IF('Rekapitulace stavby'!AN14="","",'Rekapitulace stavby'!AN14))</f>
        <v/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" customHeight="1">
      <c r="B22" s="40"/>
      <c r="C22" s="41"/>
      <c r="D22" s="37" t="s">
        <v>31</v>
      </c>
      <c r="E22" s="41"/>
      <c r="F22" s="41"/>
      <c r="G22" s="41"/>
      <c r="H22" s="41"/>
      <c r="I22" s="127" t="s">
        <v>27</v>
      </c>
      <c r="J22" s="35" t="str">
        <f>IF('Rekapitulace stavby'!AN16="","",'Rekapitulace stavby'!AN16)</f>
        <v/>
      </c>
      <c r="K22" s="44"/>
    </row>
    <row r="23" spans="2:11" s="1" customFormat="1" ht="18" customHeight="1">
      <c r="B23" s="40"/>
      <c r="C23" s="41"/>
      <c r="D23" s="41"/>
      <c r="E23" s="35" t="str">
        <f>IF('Rekapitulace stavby'!E17="","",'Rekapitulace stavby'!E17)</f>
        <v xml:space="preserve"> </v>
      </c>
      <c r="F23" s="41"/>
      <c r="G23" s="41"/>
      <c r="H23" s="41"/>
      <c r="I23" s="127" t="s">
        <v>28</v>
      </c>
      <c r="J23" s="35" t="str">
        <f>IF('Rekapitulace stavby'!AN17="","",'Rekapitulace stavby'!AN17)</f>
        <v/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" customHeight="1">
      <c r="B25" s="40"/>
      <c r="C25" s="41"/>
      <c r="D25" s="37" t="s">
        <v>33</v>
      </c>
      <c r="E25" s="41"/>
      <c r="F25" s="41"/>
      <c r="G25" s="41"/>
      <c r="H25" s="41"/>
      <c r="I25" s="126"/>
      <c r="J25" s="41"/>
      <c r="K25" s="44"/>
    </row>
    <row r="26" spans="2:11" s="7" customFormat="1" ht="14.4" customHeight="1">
      <c r="B26" s="129"/>
      <c r="C26" s="130"/>
      <c r="D26" s="130"/>
      <c r="E26" s="363" t="s">
        <v>21</v>
      </c>
      <c r="F26" s="363"/>
      <c r="G26" s="363"/>
      <c r="H26" s="363"/>
      <c r="I26" s="131"/>
      <c r="J26" s="130"/>
      <c r="K26" s="132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34</v>
      </c>
      <c r="E29" s="41"/>
      <c r="F29" s="41"/>
      <c r="G29" s="41"/>
      <c r="H29" s="41"/>
      <c r="I29" s="126"/>
      <c r="J29" s="136">
        <f>ROUND(J84,2)</f>
        <v>0</v>
      </c>
      <c r="K29" s="44"/>
    </row>
    <row r="30" spans="2:11" s="1" customFormat="1" ht="6.9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" customHeight="1">
      <c r="B31" s="40"/>
      <c r="C31" s="41"/>
      <c r="D31" s="41"/>
      <c r="E31" s="41"/>
      <c r="F31" s="45" t="s">
        <v>36</v>
      </c>
      <c r="G31" s="41"/>
      <c r="H31" s="41"/>
      <c r="I31" s="137" t="s">
        <v>35</v>
      </c>
      <c r="J31" s="45" t="s">
        <v>37</v>
      </c>
      <c r="K31" s="44"/>
    </row>
    <row r="32" spans="2:11" s="1" customFormat="1" ht="14.4" customHeight="1">
      <c r="B32" s="40"/>
      <c r="C32" s="41"/>
      <c r="D32" s="48" t="s">
        <v>38</v>
      </c>
      <c r="E32" s="48" t="s">
        <v>39</v>
      </c>
      <c r="F32" s="138">
        <f>ROUND(SUM(BE84:BE87), 2)</f>
        <v>0</v>
      </c>
      <c r="G32" s="41"/>
      <c r="H32" s="41"/>
      <c r="I32" s="139">
        <v>0.21</v>
      </c>
      <c r="J32" s="138">
        <f>ROUND(ROUND((SUM(BE84:BE87)), 2)*I32, 2)</f>
        <v>0</v>
      </c>
      <c r="K32" s="44"/>
    </row>
    <row r="33" spans="2:11" s="1" customFormat="1" ht="14.4" customHeight="1">
      <c r="B33" s="40"/>
      <c r="C33" s="41"/>
      <c r="D33" s="41"/>
      <c r="E33" s="48" t="s">
        <v>40</v>
      </c>
      <c r="F33" s="138">
        <f>ROUND(SUM(BF84:BF87), 2)</f>
        <v>0</v>
      </c>
      <c r="G33" s="41"/>
      <c r="H33" s="41"/>
      <c r="I33" s="139">
        <v>0.15</v>
      </c>
      <c r="J33" s="138">
        <f>ROUND(ROUND((SUM(BF84:BF87)),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41</v>
      </c>
      <c r="F34" s="138">
        <f>ROUND(SUM(BG84:BG87),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42</v>
      </c>
      <c r="F35" s="138">
        <f>ROUND(SUM(BH84:BH87),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" hidden="1" customHeight="1">
      <c r="B36" s="40"/>
      <c r="C36" s="41"/>
      <c r="D36" s="41"/>
      <c r="E36" s="48" t="s">
        <v>43</v>
      </c>
      <c r="F36" s="138">
        <f>ROUND(SUM(BI84:BI87),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44</v>
      </c>
      <c r="E38" s="78"/>
      <c r="F38" s="78"/>
      <c r="G38" s="142" t="s">
        <v>45</v>
      </c>
      <c r="H38" s="143" t="s">
        <v>46</v>
      </c>
      <c r="I38" s="144"/>
      <c r="J38" s="145">
        <f>SUM(J29:J36)</f>
        <v>0</v>
      </c>
      <c r="K38" s="146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" customHeight="1">
      <c r="B44" s="40"/>
      <c r="C44" s="30" t="s">
        <v>108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" customHeight="1">
      <c r="B46" s="40"/>
      <c r="C46" s="37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4.4" customHeight="1">
      <c r="B47" s="40"/>
      <c r="C47" s="41"/>
      <c r="D47" s="41"/>
      <c r="E47" s="384" t="str">
        <f>E7</f>
        <v>Mendelova univerzita v Brně, Zemědělská 1665/1</v>
      </c>
      <c r="F47" s="385"/>
      <c r="G47" s="385"/>
      <c r="H47" s="385"/>
      <c r="I47" s="126"/>
      <c r="J47" s="41"/>
      <c r="K47" s="44"/>
    </row>
    <row r="48" spans="2:11" ht="13.2">
      <c r="B48" s="28"/>
      <c r="C48" s="37" t="s">
        <v>104</v>
      </c>
      <c r="D48" s="29"/>
      <c r="E48" s="29"/>
      <c r="F48" s="29"/>
      <c r="G48" s="29"/>
      <c r="H48" s="29"/>
      <c r="I48" s="125"/>
      <c r="J48" s="29"/>
      <c r="K48" s="31"/>
    </row>
    <row r="49" spans="2:47" s="1" customFormat="1" ht="14.4" customHeight="1">
      <c r="B49" s="40"/>
      <c r="C49" s="41"/>
      <c r="D49" s="41"/>
      <c r="E49" s="384" t="s">
        <v>105</v>
      </c>
      <c r="F49" s="386"/>
      <c r="G49" s="386"/>
      <c r="H49" s="386"/>
      <c r="I49" s="126"/>
      <c r="J49" s="41"/>
      <c r="K49" s="44"/>
    </row>
    <row r="50" spans="2:47" s="1" customFormat="1" ht="14.4" customHeight="1">
      <c r="B50" s="40"/>
      <c r="C50" s="37" t="s">
        <v>106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16.2" customHeight="1">
      <c r="B51" s="40"/>
      <c r="C51" s="41"/>
      <c r="D51" s="41"/>
      <c r="E51" s="387" t="str">
        <f>E11</f>
        <v>005 - Elektroinstalace</v>
      </c>
      <c r="F51" s="386"/>
      <c r="G51" s="386"/>
      <c r="H51" s="386"/>
      <c r="I51" s="126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7" t="s">
        <v>23</v>
      </c>
      <c r="D53" s="41"/>
      <c r="E53" s="41"/>
      <c r="F53" s="35" t="str">
        <f>F14</f>
        <v xml:space="preserve"> </v>
      </c>
      <c r="G53" s="41"/>
      <c r="H53" s="41"/>
      <c r="I53" s="127" t="s">
        <v>25</v>
      </c>
      <c r="J53" s="128">
        <f>IF(J14="","",J14)</f>
        <v>43451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 ht="13.2">
      <c r="B55" s="40"/>
      <c r="C55" s="37" t="s">
        <v>26</v>
      </c>
      <c r="D55" s="41"/>
      <c r="E55" s="41"/>
      <c r="F55" s="35" t="str">
        <f>E17</f>
        <v xml:space="preserve"> </v>
      </c>
      <c r="G55" s="41"/>
      <c r="H55" s="41"/>
      <c r="I55" s="127" t="s">
        <v>31</v>
      </c>
      <c r="J55" s="363" t="str">
        <f>E23</f>
        <v xml:space="preserve"> </v>
      </c>
      <c r="K55" s="44"/>
    </row>
    <row r="56" spans="2:47" s="1" customFormat="1" ht="14.4" customHeight="1">
      <c r="B56" s="40"/>
      <c r="C56" s="37" t="s">
        <v>29</v>
      </c>
      <c r="D56" s="41"/>
      <c r="E56" s="41"/>
      <c r="F56" s="35" t="str">
        <f>IF(E20="","",E20)</f>
        <v/>
      </c>
      <c r="G56" s="41"/>
      <c r="H56" s="41"/>
      <c r="I56" s="126"/>
      <c r="J56" s="388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109</v>
      </c>
      <c r="D58" s="140"/>
      <c r="E58" s="140"/>
      <c r="F58" s="140"/>
      <c r="G58" s="140"/>
      <c r="H58" s="140"/>
      <c r="I58" s="153"/>
      <c r="J58" s="154" t="s">
        <v>110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111</v>
      </c>
      <c r="D60" s="41"/>
      <c r="E60" s="41"/>
      <c r="F60" s="41"/>
      <c r="G60" s="41"/>
      <c r="H60" s="41"/>
      <c r="I60" s="126"/>
      <c r="J60" s="136">
        <f>J84</f>
        <v>0</v>
      </c>
      <c r="K60" s="44"/>
      <c r="AU60" s="24" t="s">
        <v>112</v>
      </c>
    </row>
    <row r="61" spans="2:47" s="8" customFormat="1" ht="24.9" customHeight="1">
      <c r="B61" s="157"/>
      <c r="C61" s="158"/>
      <c r="D61" s="159" t="s">
        <v>811</v>
      </c>
      <c r="E61" s="160"/>
      <c r="F61" s="160"/>
      <c r="G61" s="160"/>
      <c r="H61" s="160"/>
      <c r="I61" s="161"/>
      <c r="J61" s="162">
        <f>J85</f>
        <v>0</v>
      </c>
      <c r="K61" s="163"/>
    </row>
    <row r="62" spans="2:47" s="9" customFormat="1" ht="19.95" customHeight="1">
      <c r="B62" s="164"/>
      <c r="C62" s="165"/>
      <c r="D62" s="166" t="s">
        <v>812</v>
      </c>
      <c r="E62" s="167"/>
      <c r="F62" s="167"/>
      <c r="G62" s="167"/>
      <c r="H62" s="167"/>
      <c r="I62" s="168"/>
      <c r="J62" s="169">
        <f>J86</f>
        <v>0</v>
      </c>
      <c r="K62" s="170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26"/>
      <c r="J63" s="41"/>
      <c r="K63" s="44"/>
    </row>
    <row r="64" spans="2:47" s="1" customFormat="1" ht="6.9" customHeight="1">
      <c r="B64" s="55"/>
      <c r="C64" s="56"/>
      <c r="D64" s="56"/>
      <c r="E64" s="56"/>
      <c r="F64" s="56"/>
      <c r="G64" s="56"/>
      <c r="H64" s="56"/>
      <c r="I64" s="147"/>
      <c r="J64" s="56"/>
      <c r="K64" s="57"/>
    </row>
    <row r="68" spans="2:12" s="1" customFormat="1" ht="6.9" customHeight="1">
      <c r="B68" s="58"/>
      <c r="C68" s="59"/>
      <c r="D68" s="59"/>
      <c r="E68" s="59"/>
      <c r="F68" s="59"/>
      <c r="G68" s="59"/>
      <c r="H68" s="59"/>
      <c r="I68" s="150"/>
      <c r="J68" s="59"/>
      <c r="K68" s="59"/>
      <c r="L68" s="60"/>
    </row>
    <row r="69" spans="2:12" s="1" customFormat="1" ht="36.9" customHeight="1">
      <c r="B69" s="40"/>
      <c r="C69" s="61" t="s">
        <v>131</v>
      </c>
      <c r="D69" s="62"/>
      <c r="E69" s="62"/>
      <c r="F69" s="62"/>
      <c r="G69" s="62"/>
      <c r="H69" s="62"/>
      <c r="I69" s="171"/>
      <c r="J69" s="62"/>
      <c r="K69" s="62"/>
      <c r="L69" s="60"/>
    </row>
    <row r="70" spans="2:12" s="1" customFormat="1" ht="6.9" customHeight="1">
      <c r="B70" s="40"/>
      <c r="C70" s="62"/>
      <c r="D70" s="62"/>
      <c r="E70" s="62"/>
      <c r="F70" s="62"/>
      <c r="G70" s="62"/>
      <c r="H70" s="62"/>
      <c r="I70" s="171"/>
      <c r="J70" s="62"/>
      <c r="K70" s="62"/>
      <c r="L70" s="60"/>
    </row>
    <row r="71" spans="2:12" s="1" customFormat="1" ht="14.4" customHeight="1">
      <c r="B71" s="40"/>
      <c r="C71" s="64" t="s">
        <v>18</v>
      </c>
      <c r="D71" s="62"/>
      <c r="E71" s="62"/>
      <c r="F71" s="62"/>
      <c r="G71" s="62"/>
      <c r="H71" s="62"/>
      <c r="I71" s="171"/>
      <c r="J71" s="62"/>
      <c r="K71" s="62"/>
      <c r="L71" s="60"/>
    </row>
    <row r="72" spans="2:12" s="1" customFormat="1" ht="14.4" customHeight="1">
      <c r="B72" s="40"/>
      <c r="C72" s="62"/>
      <c r="D72" s="62"/>
      <c r="E72" s="389" t="str">
        <f>E7</f>
        <v>Mendelova univerzita v Brně, Zemědělská 1665/1</v>
      </c>
      <c r="F72" s="390"/>
      <c r="G72" s="390"/>
      <c r="H72" s="390"/>
      <c r="I72" s="171"/>
      <c r="J72" s="62"/>
      <c r="K72" s="62"/>
      <c r="L72" s="60"/>
    </row>
    <row r="73" spans="2:12" ht="13.2">
      <c r="B73" s="28"/>
      <c r="C73" s="64" t="s">
        <v>104</v>
      </c>
      <c r="D73" s="172"/>
      <c r="E73" s="172"/>
      <c r="F73" s="172"/>
      <c r="G73" s="172"/>
      <c r="H73" s="172"/>
      <c r="J73" s="172"/>
      <c r="K73" s="172"/>
      <c r="L73" s="173"/>
    </row>
    <row r="74" spans="2:12" s="1" customFormat="1" ht="14.4" customHeight="1">
      <c r="B74" s="40"/>
      <c r="C74" s="62"/>
      <c r="D74" s="62"/>
      <c r="E74" s="389" t="s">
        <v>105</v>
      </c>
      <c r="F74" s="391"/>
      <c r="G74" s="391"/>
      <c r="H74" s="391"/>
      <c r="I74" s="171"/>
      <c r="J74" s="62"/>
      <c r="K74" s="62"/>
      <c r="L74" s="60"/>
    </row>
    <row r="75" spans="2:12" s="1" customFormat="1" ht="14.4" customHeight="1">
      <c r="B75" s="40"/>
      <c r="C75" s="64" t="s">
        <v>106</v>
      </c>
      <c r="D75" s="62"/>
      <c r="E75" s="62"/>
      <c r="F75" s="62"/>
      <c r="G75" s="62"/>
      <c r="H75" s="62"/>
      <c r="I75" s="171"/>
      <c r="J75" s="62"/>
      <c r="K75" s="62"/>
      <c r="L75" s="60"/>
    </row>
    <row r="76" spans="2:12" s="1" customFormat="1" ht="16.2" customHeight="1">
      <c r="B76" s="40"/>
      <c r="C76" s="62"/>
      <c r="D76" s="62"/>
      <c r="E76" s="380" t="str">
        <f>E11</f>
        <v>005 - Elektroinstalace</v>
      </c>
      <c r="F76" s="391"/>
      <c r="G76" s="391"/>
      <c r="H76" s="391"/>
      <c r="I76" s="171"/>
      <c r="J76" s="62"/>
      <c r="K76" s="62"/>
      <c r="L76" s="60"/>
    </row>
    <row r="77" spans="2:12" s="1" customFormat="1" ht="6.9" customHeight="1">
      <c r="B77" s="40"/>
      <c r="C77" s="62"/>
      <c r="D77" s="62"/>
      <c r="E77" s="62"/>
      <c r="F77" s="62"/>
      <c r="G77" s="62"/>
      <c r="H77" s="62"/>
      <c r="I77" s="171"/>
      <c r="J77" s="62"/>
      <c r="K77" s="62"/>
      <c r="L77" s="60"/>
    </row>
    <row r="78" spans="2:12" s="1" customFormat="1" ht="18" customHeight="1">
      <c r="B78" s="40"/>
      <c r="C78" s="64" t="s">
        <v>23</v>
      </c>
      <c r="D78" s="62"/>
      <c r="E78" s="62"/>
      <c r="F78" s="174" t="str">
        <f>F14</f>
        <v xml:space="preserve"> </v>
      </c>
      <c r="G78" s="62"/>
      <c r="H78" s="62"/>
      <c r="I78" s="175" t="s">
        <v>25</v>
      </c>
      <c r="J78" s="72">
        <f>IF(J14="","",J14)</f>
        <v>43451</v>
      </c>
      <c r="K78" s="62"/>
      <c r="L78" s="60"/>
    </row>
    <row r="79" spans="2:12" s="1" customFormat="1" ht="6.9" customHeight="1">
      <c r="B79" s="40"/>
      <c r="C79" s="62"/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 ht="13.2">
      <c r="B80" s="40"/>
      <c r="C80" s="64" t="s">
        <v>26</v>
      </c>
      <c r="D80" s="62"/>
      <c r="E80" s="62"/>
      <c r="F80" s="174" t="str">
        <f>E17</f>
        <v xml:space="preserve"> </v>
      </c>
      <c r="G80" s="62"/>
      <c r="H80" s="62"/>
      <c r="I80" s="175" t="s">
        <v>31</v>
      </c>
      <c r="J80" s="174" t="str">
        <f>E23</f>
        <v xml:space="preserve"> </v>
      </c>
      <c r="K80" s="62"/>
      <c r="L80" s="60"/>
    </row>
    <row r="81" spans="2:65" s="1" customFormat="1" ht="14.4" customHeight="1">
      <c r="B81" s="40"/>
      <c r="C81" s="64" t="s">
        <v>29</v>
      </c>
      <c r="D81" s="62"/>
      <c r="E81" s="62"/>
      <c r="F81" s="174" t="str">
        <f>IF(E20="","",E20)</f>
        <v/>
      </c>
      <c r="G81" s="62"/>
      <c r="H81" s="62"/>
      <c r="I81" s="171"/>
      <c r="J81" s="62"/>
      <c r="K81" s="62"/>
      <c r="L81" s="60"/>
    </row>
    <row r="82" spans="2:65" s="1" customFormat="1" ht="10.35" customHeight="1">
      <c r="B82" s="40"/>
      <c r="C82" s="62"/>
      <c r="D82" s="62"/>
      <c r="E82" s="62"/>
      <c r="F82" s="62"/>
      <c r="G82" s="62"/>
      <c r="H82" s="62"/>
      <c r="I82" s="171"/>
      <c r="J82" s="62"/>
      <c r="K82" s="62"/>
      <c r="L82" s="60"/>
    </row>
    <row r="83" spans="2:65" s="10" customFormat="1" ht="29.25" customHeight="1">
      <c r="B83" s="176"/>
      <c r="C83" s="177" t="s">
        <v>132</v>
      </c>
      <c r="D83" s="178" t="s">
        <v>53</v>
      </c>
      <c r="E83" s="178" t="s">
        <v>49</v>
      </c>
      <c r="F83" s="178" t="s">
        <v>133</v>
      </c>
      <c r="G83" s="178" t="s">
        <v>134</v>
      </c>
      <c r="H83" s="178" t="s">
        <v>135</v>
      </c>
      <c r="I83" s="179" t="s">
        <v>136</v>
      </c>
      <c r="J83" s="178" t="s">
        <v>110</v>
      </c>
      <c r="K83" s="180" t="s">
        <v>137</v>
      </c>
      <c r="L83" s="181"/>
      <c r="M83" s="80" t="s">
        <v>138</v>
      </c>
      <c r="N83" s="81" t="s">
        <v>38</v>
      </c>
      <c r="O83" s="81" t="s">
        <v>139</v>
      </c>
      <c r="P83" s="81" t="s">
        <v>140</v>
      </c>
      <c r="Q83" s="81" t="s">
        <v>141</v>
      </c>
      <c r="R83" s="81" t="s">
        <v>142</v>
      </c>
      <c r="S83" s="81" t="s">
        <v>143</v>
      </c>
      <c r="T83" s="82" t="s">
        <v>144</v>
      </c>
    </row>
    <row r="84" spans="2:65" s="1" customFormat="1" ht="29.25" customHeight="1">
      <c r="B84" s="40"/>
      <c r="C84" s="86" t="s">
        <v>111</v>
      </c>
      <c r="D84" s="62"/>
      <c r="E84" s="62"/>
      <c r="F84" s="62"/>
      <c r="G84" s="62"/>
      <c r="H84" s="62"/>
      <c r="I84" s="171"/>
      <c r="J84" s="182">
        <f>BK84</f>
        <v>0</v>
      </c>
      <c r="K84" s="62"/>
      <c r="L84" s="60"/>
      <c r="M84" s="83"/>
      <c r="N84" s="84"/>
      <c r="O84" s="84"/>
      <c r="P84" s="183">
        <f>P85</f>
        <v>0</v>
      </c>
      <c r="Q84" s="84"/>
      <c r="R84" s="183">
        <f>R85</f>
        <v>0</v>
      </c>
      <c r="S84" s="84"/>
      <c r="T84" s="184">
        <f>T85</f>
        <v>0</v>
      </c>
      <c r="AT84" s="24" t="s">
        <v>67</v>
      </c>
      <c r="AU84" s="24" t="s">
        <v>112</v>
      </c>
      <c r="BK84" s="185">
        <f>BK85</f>
        <v>0</v>
      </c>
    </row>
    <row r="85" spans="2:65" s="11" customFormat="1" ht="37.35" customHeight="1">
      <c r="B85" s="186"/>
      <c r="C85" s="187"/>
      <c r="D85" s="188" t="s">
        <v>67</v>
      </c>
      <c r="E85" s="189" t="s">
        <v>165</v>
      </c>
      <c r="F85" s="189" t="s">
        <v>165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</f>
        <v>0</v>
      </c>
      <c r="Q85" s="194"/>
      <c r="R85" s="195">
        <f>R86</f>
        <v>0</v>
      </c>
      <c r="S85" s="194"/>
      <c r="T85" s="196">
        <f>T86</f>
        <v>0</v>
      </c>
      <c r="AR85" s="197" t="s">
        <v>156</v>
      </c>
      <c r="AT85" s="198" t="s">
        <v>67</v>
      </c>
      <c r="AU85" s="198" t="s">
        <v>68</v>
      </c>
      <c r="AY85" s="197" t="s">
        <v>146</v>
      </c>
      <c r="BK85" s="199">
        <f>BK86</f>
        <v>0</v>
      </c>
    </row>
    <row r="86" spans="2:65" s="11" customFormat="1" ht="19.95" customHeight="1">
      <c r="B86" s="186"/>
      <c r="C86" s="187"/>
      <c r="D86" s="188" t="s">
        <v>67</v>
      </c>
      <c r="E86" s="200" t="s">
        <v>813</v>
      </c>
      <c r="F86" s="200" t="s">
        <v>93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P87</f>
        <v>0</v>
      </c>
      <c r="Q86" s="194"/>
      <c r="R86" s="195">
        <f>R87</f>
        <v>0</v>
      </c>
      <c r="S86" s="194"/>
      <c r="T86" s="196">
        <f>T87</f>
        <v>0</v>
      </c>
      <c r="AR86" s="197" t="s">
        <v>156</v>
      </c>
      <c r="AT86" s="198" t="s">
        <v>67</v>
      </c>
      <c r="AU86" s="198" t="s">
        <v>75</v>
      </c>
      <c r="AY86" s="197" t="s">
        <v>146</v>
      </c>
      <c r="BK86" s="199">
        <f>BK87</f>
        <v>0</v>
      </c>
    </row>
    <row r="87" spans="2:65" s="1" customFormat="1" ht="14.4" customHeight="1">
      <c r="B87" s="40"/>
      <c r="C87" s="202" t="s">
        <v>75</v>
      </c>
      <c r="D87" s="202" t="s">
        <v>148</v>
      </c>
      <c r="E87" s="203" t="s">
        <v>814</v>
      </c>
      <c r="F87" s="204" t="s">
        <v>815</v>
      </c>
      <c r="G87" s="205" t="s">
        <v>335</v>
      </c>
      <c r="H87" s="206">
        <v>1</v>
      </c>
      <c r="I87" s="207"/>
      <c r="J87" s="208">
        <f>ROUND(I87*H87,2)</f>
        <v>0</v>
      </c>
      <c r="K87" s="204" t="s">
        <v>21</v>
      </c>
      <c r="L87" s="60"/>
      <c r="M87" s="209" t="s">
        <v>21</v>
      </c>
      <c r="N87" s="260" t="s">
        <v>39</v>
      </c>
      <c r="O87" s="261"/>
      <c r="P87" s="262">
        <f>O87*H87</f>
        <v>0</v>
      </c>
      <c r="Q87" s="262">
        <v>0</v>
      </c>
      <c r="R87" s="262">
        <f>Q87*H87</f>
        <v>0</v>
      </c>
      <c r="S87" s="262">
        <v>0</v>
      </c>
      <c r="T87" s="263">
        <f>S87*H87</f>
        <v>0</v>
      </c>
      <c r="AR87" s="24" t="s">
        <v>488</v>
      </c>
      <c r="AT87" s="24" t="s">
        <v>148</v>
      </c>
      <c r="AU87" s="24" t="s">
        <v>77</v>
      </c>
      <c r="AY87" s="24" t="s">
        <v>146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24" t="s">
        <v>75</v>
      </c>
      <c r="BK87" s="213">
        <f>ROUND(I87*H87,2)</f>
        <v>0</v>
      </c>
      <c r="BL87" s="24" t="s">
        <v>488</v>
      </c>
      <c r="BM87" s="24" t="s">
        <v>816</v>
      </c>
    </row>
    <row r="88" spans="2:65" s="1" customFormat="1" ht="6.9" customHeight="1">
      <c r="B88" s="55"/>
      <c r="C88" s="56"/>
      <c r="D88" s="56"/>
      <c r="E88" s="56"/>
      <c r="F88" s="56"/>
      <c r="G88" s="56"/>
      <c r="H88" s="56"/>
      <c r="I88" s="147"/>
      <c r="J88" s="56"/>
      <c r="K88" s="56"/>
      <c r="L88" s="60"/>
    </row>
  </sheetData>
  <sheetProtection algorithmName="SHA-512" hashValue="wVJKV+UmFLcxB/kvIffczqE5u7fCkrpGeADmokK1HkxhsOwlI1ZvDvN0U35MU+uyeCEz7aWP8E7/sjn1QPBCCA==" saltValue="2fVQV+4x7DB4By9zZlazY8trrFMgksAB/S3e7MFa33edyEu/oUp3qnZD5yDBLRfC6frRXeo1JW2qCaILuNiBxw==" spinCount="100000" sheet="1" objects="1" scenarios="1" formatColumns="0" formatRows="0" autoFilter="0"/>
  <autoFilter ref="C83:K87"/>
  <mergeCells count="13">
    <mergeCell ref="E76:H76"/>
    <mergeCell ref="G1:H1"/>
    <mergeCell ref="L2:V2"/>
    <mergeCell ref="E49:H49"/>
    <mergeCell ref="E51:H51"/>
    <mergeCell ref="J55:J56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19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21"/>
      <c r="B1" s="120"/>
      <c r="C1" s="120"/>
      <c r="D1" s="121" t="s">
        <v>1</v>
      </c>
      <c r="E1" s="120"/>
      <c r="F1" s="122" t="s">
        <v>98</v>
      </c>
      <c r="G1" s="392" t="s">
        <v>99</v>
      </c>
      <c r="H1" s="392"/>
      <c r="I1" s="123"/>
      <c r="J1" s="122" t="s">
        <v>100</v>
      </c>
      <c r="K1" s="121" t="s">
        <v>101</v>
      </c>
      <c r="L1" s="122" t="s">
        <v>102</v>
      </c>
      <c r="M1" s="122"/>
      <c r="N1" s="122"/>
      <c r="O1" s="122"/>
      <c r="P1" s="122"/>
      <c r="Q1" s="122"/>
      <c r="R1" s="122"/>
      <c r="S1" s="122"/>
      <c r="T1" s="12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4" t="s">
        <v>97</v>
      </c>
    </row>
    <row r="3" spans="1:70" ht="6.9" customHeight="1">
      <c r="B3" s="25"/>
      <c r="C3" s="26"/>
      <c r="D3" s="26"/>
      <c r="E3" s="26"/>
      <c r="F3" s="26"/>
      <c r="G3" s="26"/>
      <c r="H3" s="26"/>
      <c r="I3" s="124"/>
      <c r="J3" s="26"/>
      <c r="K3" s="27"/>
      <c r="AT3" s="24" t="s">
        <v>77</v>
      </c>
    </row>
    <row r="4" spans="1:70" ht="36.9" customHeight="1">
      <c r="B4" s="28"/>
      <c r="C4" s="29"/>
      <c r="D4" s="30" t="s">
        <v>103</v>
      </c>
      <c r="E4" s="29"/>
      <c r="F4" s="29"/>
      <c r="G4" s="29"/>
      <c r="H4" s="29"/>
      <c r="I4" s="125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5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5"/>
      <c r="J6" s="29"/>
      <c r="K6" s="31"/>
    </row>
    <row r="7" spans="1:70" ht="14.4" customHeight="1">
      <c r="B7" s="28"/>
      <c r="C7" s="29"/>
      <c r="D7" s="29"/>
      <c r="E7" s="384" t="str">
        <f>'Rekapitulace stavby'!K6</f>
        <v>Mendelova univerzita v Brně, Zemědělská 1665/1</v>
      </c>
      <c r="F7" s="385"/>
      <c r="G7" s="385"/>
      <c r="H7" s="385"/>
      <c r="I7" s="125"/>
      <c r="J7" s="29"/>
      <c r="K7" s="31"/>
    </row>
    <row r="8" spans="1:70" ht="13.2">
      <c r="B8" s="28"/>
      <c r="C8" s="29"/>
      <c r="D8" s="37" t="s">
        <v>104</v>
      </c>
      <c r="E8" s="29"/>
      <c r="F8" s="29"/>
      <c r="G8" s="29"/>
      <c r="H8" s="29"/>
      <c r="I8" s="125"/>
      <c r="J8" s="29"/>
      <c r="K8" s="31"/>
    </row>
    <row r="9" spans="1:70" s="1" customFormat="1" ht="14.4" customHeight="1">
      <c r="B9" s="40"/>
      <c r="C9" s="41"/>
      <c r="D9" s="41"/>
      <c r="E9" s="384" t="s">
        <v>105</v>
      </c>
      <c r="F9" s="386"/>
      <c r="G9" s="386"/>
      <c r="H9" s="386"/>
      <c r="I9" s="126"/>
      <c r="J9" s="41"/>
      <c r="K9" s="44"/>
    </row>
    <row r="10" spans="1:70" s="1" customFormat="1" ht="13.2">
      <c r="B10" s="40"/>
      <c r="C10" s="41"/>
      <c r="D10" s="37" t="s">
        <v>106</v>
      </c>
      <c r="E10" s="41"/>
      <c r="F10" s="41"/>
      <c r="G10" s="41"/>
      <c r="H10" s="41"/>
      <c r="I10" s="126"/>
      <c r="J10" s="41"/>
      <c r="K10" s="44"/>
    </row>
    <row r="11" spans="1:70" s="1" customFormat="1" ht="36.9" customHeight="1">
      <c r="B11" s="40"/>
      <c r="C11" s="41"/>
      <c r="D11" s="41"/>
      <c r="E11" s="387" t="s">
        <v>817</v>
      </c>
      <c r="F11" s="386"/>
      <c r="G11" s="386"/>
      <c r="H11" s="386"/>
      <c r="I11" s="126"/>
      <c r="J11" s="41"/>
      <c r="K11" s="44"/>
    </row>
    <row r="12" spans="1:70" s="1" customFormat="1" ht="12">
      <c r="B12" s="40"/>
      <c r="C12" s="41"/>
      <c r="D12" s="41"/>
      <c r="E12" s="41"/>
      <c r="F12" s="41"/>
      <c r="G12" s="41"/>
      <c r="H12" s="41"/>
      <c r="I12" s="126"/>
      <c r="J12" s="41"/>
      <c r="K12" s="44"/>
    </row>
    <row r="13" spans="1:70" s="1" customFormat="1" ht="14.4" customHeight="1">
      <c r="B13" s="40"/>
      <c r="C13" s="41"/>
      <c r="D13" s="37" t="s">
        <v>20</v>
      </c>
      <c r="E13" s="41"/>
      <c r="F13" s="35" t="s">
        <v>21</v>
      </c>
      <c r="G13" s="41"/>
      <c r="H13" s="41"/>
      <c r="I13" s="127" t="s">
        <v>22</v>
      </c>
      <c r="J13" s="35" t="s">
        <v>21</v>
      </c>
      <c r="K13" s="44"/>
    </row>
    <row r="14" spans="1:70" s="1" customFormat="1" ht="14.4" customHeight="1">
      <c r="B14" s="40"/>
      <c r="C14" s="41"/>
      <c r="D14" s="37" t="s">
        <v>23</v>
      </c>
      <c r="E14" s="41"/>
      <c r="F14" s="35" t="s">
        <v>24</v>
      </c>
      <c r="G14" s="41"/>
      <c r="H14" s="41"/>
      <c r="I14" s="127" t="s">
        <v>25</v>
      </c>
      <c r="J14" s="128">
        <f>'Rekapitulace stavby'!AN8</f>
        <v>43451</v>
      </c>
      <c r="K14" s="44"/>
    </row>
    <row r="15" spans="1:70" s="1" customFormat="1" ht="10.8" customHeight="1">
      <c r="B15" s="40"/>
      <c r="C15" s="41"/>
      <c r="D15" s="41"/>
      <c r="E15" s="41"/>
      <c r="F15" s="41"/>
      <c r="G15" s="41"/>
      <c r="H15" s="41"/>
      <c r="I15" s="126"/>
      <c r="J15" s="41"/>
      <c r="K15" s="44"/>
    </row>
    <row r="16" spans="1:70" s="1" customFormat="1" ht="14.4" customHeight="1">
      <c r="B16" s="40"/>
      <c r="C16" s="41"/>
      <c r="D16" s="37" t="s">
        <v>26</v>
      </c>
      <c r="E16" s="41"/>
      <c r="F16" s="41"/>
      <c r="G16" s="41"/>
      <c r="H16" s="41"/>
      <c r="I16" s="127" t="s">
        <v>27</v>
      </c>
      <c r="J16" s="35" t="str">
        <f>IF('Rekapitulace stavby'!AN10="","",'Rekapitulace stavby'!AN10)</f>
        <v/>
      </c>
      <c r="K16" s="44"/>
    </row>
    <row r="17" spans="2:11" s="1" customFormat="1" ht="18" customHeight="1">
      <c r="B17" s="40"/>
      <c r="C17" s="41"/>
      <c r="D17" s="41"/>
      <c r="E17" s="35" t="str">
        <f>IF('Rekapitulace stavby'!E11="","",'Rekapitulace stavby'!E11)</f>
        <v xml:space="preserve"> </v>
      </c>
      <c r="F17" s="41"/>
      <c r="G17" s="41"/>
      <c r="H17" s="41"/>
      <c r="I17" s="127" t="s">
        <v>28</v>
      </c>
      <c r="J17" s="35" t="str">
        <f>IF('Rekapitulace stavby'!AN11="","",'Rekapitulace stavby'!AN11)</f>
        <v/>
      </c>
      <c r="K17" s="44"/>
    </row>
    <row r="18" spans="2:11" s="1" customFormat="1" ht="6.9" customHeight="1">
      <c r="B18" s="40"/>
      <c r="C18" s="41"/>
      <c r="D18" s="41"/>
      <c r="E18" s="41"/>
      <c r="F18" s="41"/>
      <c r="G18" s="41"/>
      <c r="H18" s="41"/>
      <c r="I18" s="126"/>
      <c r="J18" s="41"/>
      <c r="K18" s="44"/>
    </row>
    <row r="19" spans="2:11" s="1" customFormat="1" ht="14.4" customHeight="1">
      <c r="B19" s="40"/>
      <c r="C19" s="41"/>
      <c r="D19" s="37" t="s">
        <v>29</v>
      </c>
      <c r="E19" s="41"/>
      <c r="F19" s="41"/>
      <c r="G19" s="41"/>
      <c r="H19" s="41"/>
      <c r="I19" s="127" t="s">
        <v>27</v>
      </c>
      <c r="J19" s="35" t="str">
        <f>IF('Rekapitulace stavby'!AN13="Vyplň údaj","",IF('Rekapitulace stavby'!AN13="","",'Rekapitulace stavby'!AN13))</f>
        <v/>
      </c>
      <c r="K19" s="44"/>
    </row>
    <row r="20" spans="2:11" s="1" customFormat="1" ht="18" customHeight="1">
      <c r="B20" s="40"/>
      <c r="C20" s="41"/>
      <c r="D20" s="41"/>
      <c r="E20" s="35" t="str">
        <f>IF('Rekapitulace stavby'!E14="Vyplň údaj","",IF('Rekapitulace stavby'!E14="","",'Rekapitulace stavby'!E14))</f>
        <v/>
      </c>
      <c r="F20" s="41"/>
      <c r="G20" s="41"/>
      <c r="H20" s="41"/>
      <c r="I20" s="127" t="s">
        <v>28</v>
      </c>
      <c r="J20" s="35" t="str">
        <f>IF('Rekapitulace stavby'!AN14="Vyplň údaj","",IF('Rekapitulace stavby'!AN14="","",'Rekapitulace stavby'!AN14))</f>
        <v/>
      </c>
      <c r="K20" s="44"/>
    </row>
    <row r="21" spans="2:11" s="1" customFormat="1" ht="6.9" customHeight="1">
      <c r="B21" s="40"/>
      <c r="C21" s="41"/>
      <c r="D21" s="41"/>
      <c r="E21" s="41"/>
      <c r="F21" s="41"/>
      <c r="G21" s="41"/>
      <c r="H21" s="41"/>
      <c r="I21" s="126"/>
      <c r="J21" s="41"/>
      <c r="K21" s="44"/>
    </row>
    <row r="22" spans="2:11" s="1" customFormat="1" ht="14.4" customHeight="1">
      <c r="B22" s="40"/>
      <c r="C22" s="41"/>
      <c r="D22" s="37" t="s">
        <v>31</v>
      </c>
      <c r="E22" s="41"/>
      <c r="F22" s="41"/>
      <c r="G22" s="41"/>
      <c r="H22" s="41"/>
      <c r="I22" s="127" t="s">
        <v>27</v>
      </c>
      <c r="J22" s="35" t="str">
        <f>IF('Rekapitulace stavby'!AN16="","",'Rekapitulace stavby'!AN16)</f>
        <v/>
      </c>
      <c r="K22" s="44"/>
    </row>
    <row r="23" spans="2:11" s="1" customFormat="1" ht="18" customHeight="1">
      <c r="B23" s="40"/>
      <c r="C23" s="41"/>
      <c r="D23" s="41"/>
      <c r="E23" s="35" t="str">
        <f>IF('Rekapitulace stavby'!E17="","",'Rekapitulace stavby'!E17)</f>
        <v xml:space="preserve"> </v>
      </c>
      <c r="F23" s="41"/>
      <c r="G23" s="41"/>
      <c r="H23" s="41"/>
      <c r="I23" s="127" t="s">
        <v>28</v>
      </c>
      <c r="J23" s="35" t="str">
        <f>IF('Rekapitulace stavby'!AN17="","",'Rekapitulace stavby'!AN17)</f>
        <v/>
      </c>
      <c r="K23" s="44"/>
    </row>
    <row r="24" spans="2:11" s="1" customFormat="1" ht="6.9" customHeight="1">
      <c r="B24" s="40"/>
      <c r="C24" s="41"/>
      <c r="D24" s="41"/>
      <c r="E24" s="41"/>
      <c r="F24" s="41"/>
      <c r="G24" s="41"/>
      <c r="H24" s="41"/>
      <c r="I24" s="126"/>
      <c r="J24" s="41"/>
      <c r="K24" s="44"/>
    </row>
    <row r="25" spans="2:11" s="1" customFormat="1" ht="14.4" customHeight="1">
      <c r="B25" s="40"/>
      <c r="C25" s="41"/>
      <c r="D25" s="37" t="s">
        <v>33</v>
      </c>
      <c r="E25" s="41"/>
      <c r="F25" s="41"/>
      <c r="G25" s="41"/>
      <c r="H25" s="41"/>
      <c r="I25" s="126"/>
      <c r="J25" s="41"/>
      <c r="K25" s="44"/>
    </row>
    <row r="26" spans="2:11" s="7" customFormat="1" ht="14.4" customHeight="1">
      <c r="B26" s="129"/>
      <c r="C26" s="130"/>
      <c r="D26" s="130"/>
      <c r="E26" s="363" t="s">
        <v>21</v>
      </c>
      <c r="F26" s="363"/>
      <c r="G26" s="363"/>
      <c r="H26" s="363"/>
      <c r="I26" s="131"/>
      <c r="J26" s="130"/>
      <c r="K26" s="132"/>
    </row>
    <row r="27" spans="2:11" s="1" customFormat="1" ht="6.9" customHeight="1">
      <c r="B27" s="40"/>
      <c r="C27" s="41"/>
      <c r="D27" s="41"/>
      <c r="E27" s="41"/>
      <c r="F27" s="41"/>
      <c r="G27" s="41"/>
      <c r="H27" s="41"/>
      <c r="I27" s="126"/>
      <c r="J27" s="41"/>
      <c r="K27" s="44"/>
    </row>
    <row r="28" spans="2:11" s="1" customFormat="1" ht="6.9" customHeight="1">
      <c r="B28" s="40"/>
      <c r="C28" s="41"/>
      <c r="D28" s="84"/>
      <c r="E28" s="84"/>
      <c r="F28" s="84"/>
      <c r="G28" s="84"/>
      <c r="H28" s="84"/>
      <c r="I28" s="133"/>
      <c r="J28" s="84"/>
      <c r="K28" s="134"/>
    </row>
    <row r="29" spans="2:11" s="1" customFormat="1" ht="25.35" customHeight="1">
      <c r="B29" s="40"/>
      <c r="C29" s="41"/>
      <c r="D29" s="135" t="s">
        <v>34</v>
      </c>
      <c r="E29" s="41"/>
      <c r="F29" s="41"/>
      <c r="G29" s="41"/>
      <c r="H29" s="41"/>
      <c r="I29" s="126"/>
      <c r="J29" s="136">
        <f>ROUND(J84,2)</f>
        <v>0</v>
      </c>
      <c r="K29" s="44"/>
    </row>
    <row r="30" spans="2:11" s="1" customFormat="1" ht="6.9" customHeight="1">
      <c r="B30" s="40"/>
      <c r="C30" s="41"/>
      <c r="D30" s="84"/>
      <c r="E30" s="84"/>
      <c r="F30" s="84"/>
      <c r="G30" s="84"/>
      <c r="H30" s="84"/>
      <c r="I30" s="133"/>
      <c r="J30" s="84"/>
      <c r="K30" s="134"/>
    </row>
    <row r="31" spans="2:11" s="1" customFormat="1" ht="14.4" customHeight="1">
      <c r="B31" s="40"/>
      <c r="C31" s="41"/>
      <c r="D31" s="41"/>
      <c r="E31" s="41"/>
      <c r="F31" s="45" t="s">
        <v>36</v>
      </c>
      <c r="G31" s="41"/>
      <c r="H31" s="41"/>
      <c r="I31" s="137" t="s">
        <v>35</v>
      </c>
      <c r="J31" s="45" t="s">
        <v>37</v>
      </c>
      <c r="K31" s="44"/>
    </row>
    <row r="32" spans="2:11" s="1" customFormat="1" ht="14.4" customHeight="1">
      <c r="B32" s="40"/>
      <c r="C32" s="41"/>
      <c r="D32" s="48" t="s">
        <v>38</v>
      </c>
      <c r="E32" s="48" t="s">
        <v>39</v>
      </c>
      <c r="F32" s="138">
        <f>ROUND(SUM(BE84:BE87), 2)</f>
        <v>0</v>
      </c>
      <c r="G32" s="41"/>
      <c r="H32" s="41"/>
      <c r="I32" s="139">
        <v>0.21</v>
      </c>
      <c r="J32" s="138">
        <f>ROUND(ROUND((SUM(BE84:BE87)), 2)*I32, 2)</f>
        <v>0</v>
      </c>
      <c r="K32" s="44"/>
    </row>
    <row r="33" spans="2:11" s="1" customFormat="1" ht="14.4" customHeight="1">
      <c r="B33" s="40"/>
      <c r="C33" s="41"/>
      <c r="D33" s="41"/>
      <c r="E33" s="48" t="s">
        <v>40</v>
      </c>
      <c r="F33" s="138">
        <f>ROUND(SUM(BF84:BF87), 2)</f>
        <v>0</v>
      </c>
      <c r="G33" s="41"/>
      <c r="H33" s="41"/>
      <c r="I33" s="139">
        <v>0.15</v>
      </c>
      <c r="J33" s="138">
        <f>ROUND(ROUND((SUM(BF84:BF87)), 2)*I33, 2)</f>
        <v>0</v>
      </c>
      <c r="K33" s="44"/>
    </row>
    <row r="34" spans="2:11" s="1" customFormat="1" ht="14.4" hidden="1" customHeight="1">
      <c r="B34" s="40"/>
      <c r="C34" s="41"/>
      <c r="D34" s="41"/>
      <c r="E34" s="48" t="s">
        <v>41</v>
      </c>
      <c r="F34" s="138">
        <f>ROUND(SUM(BG84:BG87), 2)</f>
        <v>0</v>
      </c>
      <c r="G34" s="41"/>
      <c r="H34" s="41"/>
      <c r="I34" s="139">
        <v>0.21</v>
      </c>
      <c r="J34" s="138">
        <v>0</v>
      </c>
      <c r="K34" s="44"/>
    </row>
    <row r="35" spans="2:11" s="1" customFormat="1" ht="14.4" hidden="1" customHeight="1">
      <c r="B35" s="40"/>
      <c r="C35" s="41"/>
      <c r="D35" s="41"/>
      <c r="E35" s="48" t="s">
        <v>42</v>
      </c>
      <c r="F35" s="138">
        <f>ROUND(SUM(BH84:BH87), 2)</f>
        <v>0</v>
      </c>
      <c r="G35" s="41"/>
      <c r="H35" s="41"/>
      <c r="I35" s="139">
        <v>0.15</v>
      </c>
      <c r="J35" s="138">
        <v>0</v>
      </c>
      <c r="K35" s="44"/>
    </row>
    <row r="36" spans="2:11" s="1" customFormat="1" ht="14.4" hidden="1" customHeight="1">
      <c r="B36" s="40"/>
      <c r="C36" s="41"/>
      <c r="D36" s="41"/>
      <c r="E36" s="48" t="s">
        <v>43</v>
      </c>
      <c r="F36" s="138">
        <f>ROUND(SUM(BI84:BI87), 2)</f>
        <v>0</v>
      </c>
      <c r="G36" s="41"/>
      <c r="H36" s="41"/>
      <c r="I36" s="139">
        <v>0</v>
      </c>
      <c r="J36" s="138">
        <v>0</v>
      </c>
      <c r="K36" s="44"/>
    </row>
    <row r="37" spans="2:11" s="1" customFormat="1" ht="6.9" customHeight="1">
      <c r="B37" s="40"/>
      <c r="C37" s="41"/>
      <c r="D37" s="41"/>
      <c r="E37" s="41"/>
      <c r="F37" s="41"/>
      <c r="G37" s="41"/>
      <c r="H37" s="41"/>
      <c r="I37" s="126"/>
      <c r="J37" s="41"/>
      <c r="K37" s="44"/>
    </row>
    <row r="38" spans="2:11" s="1" customFormat="1" ht="25.35" customHeight="1">
      <c r="B38" s="40"/>
      <c r="C38" s="140"/>
      <c r="D38" s="141" t="s">
        <v>44</v>
      </c>
      <c r="E38" s="78"/>
      <c r="F38" s="78"/>
      <c r="G38" s="142" t="s">
        <v>45</v>
      </c>
      <c r="H38" s="143" t="s">
        <v>46</v>
      </c>
      <c r="I38" s="144"/>
      <c r="J38" s="145">
        <f>SUM(J29:J36)</f>
        <v>0</v>
      </c>
      <c r="K38" s="146"/>
    </row>
    <row r="39" spans="2:11" s="1" customFormat="1" ht="14.4" customHeight="1">
      <c r="B39" s="55"/>
      <c r="C39" s="56"/>
      <c r="D39" s="56"/>
      <c r="E39" s="56"/>
      <c r="F39" s="56"/>
      <c r="G39" s="56"/>
      <c r="H39" s="56"/>
      <c r="I39" s="147"/>
      <c r="J39" s="56"/>
      <c r="K39" s="57"/>
    </row>
    <row r="43" spans="2:11" s="1" customFormat="1" ht="6.9" customHeight="1">
      <c r="B43" s="148"/>
      <c r="C43" s="149"/>
      <c r="D43" s="149"/>
      <c r="E43" s="149"/>
      <c r="F43" s="149"/>
      <c r="G43" s="149"/>
      <c r="H43" s="149"/>
      <c r="I43" s="150"/>
      <c r="J43" s="149"/>
      <c r="K43" s="151"/>
    </row>
    <row r="44" spans="2:11" s="1" customFormat="1" ht="36.9" customHeight="1">
      <c r="B44" s="40"/>
      <c r="C44" s="30" t="s">
        <v>108</v>
      </c>
      <c r="D44" s="41"/>
      <c r="E44" s="41"/>
      <c r="F44" s="41"/>
      <c r="G44" s="41"/>
      <c r="H44" s="41"/>
      <c r="I44" s="126"/>
      <c r="J44" s="41"/>
      <c r="K44" s="44"/>
    </row>
    <row r="45" spans="2:11" s="1" customFormat="1" ht="6.9" customHeight="1">
      <c r="B45" s="40"/>
      <c r="C45" s="41"/>
      <c r="D45" s="41"/>
      <c r="E45" s="41"/>
      <c r="F45" s="41"/>
      <c r="G45" s="41"/>
      <c r="H45" s="41"/>
      <c r="I45" s="126"/>
      <c r="J45" s="41"/>
      <c r="K45" s="44"/>
    </row>
    <row r="46" spans="2:11" s="1" customFormat="1" ht="14.4" customHeight="1">
      <c r="B46" s="40"/>
      <c r="C46" s="37" t="s">
        <v>18</v>
      </c>
      <c r="D46" s="41"/>
      <c r="E46" s="41"/>
      <c r="F46" s="41"/>
      <c r="G46" s="41"/>
      <c r="H46" s="41"/>
      <c r="I46" s="126"/>
      <c r="J46" s="41"/>
      <c r="K46" s="44"/>
    </row>
    <row r="47" spans="2:11" s="1" customFormat="1" ht="14.4" customHeight="1">
      <c r="B47" s="40"/>
      <c r="C47" s="41"/>
      <c r="D47" s="41"/>
      <c r="E47" s="384" t="str">
        <f>E7</f>
        <v>Mendelova univerzita v Brně, Zemědělská 1665/1</v>
      </c>
      <c r="F47" s="385"/>
      <c r="G47" s="385"/>
      <c r="H47" s="385"/>
      <c r="I47" s="126"/>
      <c r="J47" s="41"/>
      <c r="K47" s="44"/>
    </row>
    <row r="48" spans="2:11" ht="13.2">
      <c r="B48" s="28"/>
      <c r="C48" s="37" t="s">
        <v>104</v>
      </c>
      <c r="D48" s="29"/>
      <c r="E48" s="29"/>
      <c r="F48" s="29"/>
      <c r="G48" s="29"/>
      <c r="H48" s="29"/>
      <c r="I48" s="125"/>
      <c r="J48" s="29"/>
      <c r="K48" s="31"/>
    </row>
    <row r="49" spans="2:47" s="1" customFormat="1" ht="14.4" customHeight="1">
      <c r="B49" s="40"/>
      <c r="C49" s="41"/>
      <c r="D49" s="41"/>
      <c r="E49" s="384" t="s">
        <v>105</v>
      </c>
      <c r="F49" s="386"/>
      <c r="G49" s="386"/>
      <c r="H49" s="386"/>
      <c r="I49" s="126"/>
      <c r="J49" s="41"/>
      <c r="K49" s="44"/>
    </row>
    <row r="50" spans="2:47" s="1" customFormat="1" ht="14.4" customHeight="1">
      <c r="B50" s="40"/>
      <c r="C50" s="37" t="s">
        <v>106</v>
      </c>
      <c r="D50" s="41"/>
      <c r="E50" s="41"/>
      <c r="F50" s="41"/>
      <c r="G50" s="41"/>
      <c r="H50" s="41"/>
      <c r="I50" s="126"/>
      <c r="J50" s="41"/>
      <c r="K50" s="44"/>
    </row>
    <row r="51" spans="2:47" s="1" customFormat="1" ht="16.2" customHeight="1">
      <c r="B51" s="40"/>
      <c r="C51" s="41"/>
      <c r="D51" s="41"/>
      <c r="E51" s="387" t="str">
        <f>E11</f>
        <v>90 - Vedlejší rozpočtové náklady</v>
      </c>
      <c r="F51" s="386"/>
      <c r="G51" s="386"/>
      <c r="H51" s="386"/>
      <c r="I51" s="126"/>
      <c r="J51" s="41"/>
      <c r="K51" s="44"/>
    </row>
    <row r="52" spans="2:47" s="1" customFormat="1" ht="6.9" customHeight="1">
      <c r="B52" s="40"/>
      <c r="C52" s="41"/>
      <c r="D52" s="41"/>
      <c r="E52" s="41"/>
      <c r="F52" s="41"/>
      <c r="G52" s="41"/>
      <c r="H52" s="41"/>
      <c r="I52" s="126"/>
      <c r="J52" s="41"/>
      <c r="K52" s="44"/>
    </row>
    <row r="53" spans="2:47" s="1" customFormat="1" ht="18" customHeight="1">
      <c r="B53" s="40"/>
      <c r="C53" s="37" t="s">
        <v>23</v>
      </c>
      <c r="D53" s="41"/>
      <c r="E53" s="41"/>
      <c r="F53" s="35" t="str">
        <f>F14</f>
        <v xml:space="preserve"> </v>
      </c>
      <c r="G53" s="41"/>
      <c r="H53" s="41"/>
      <c r="I53" s="127" t="s">
        <v>25</v>
      </c>
      <c r="J53" s="128">
        <f>IF(J14="","",J14)</f>
        <v>43451</v>
      </c>
      <c r="K53" s="44"/>
    </row>
    <row r="54" spans="2:47" s="1" customFormat="1" ht="6.9" customHeight="1">
      <c r="B54" s="40"/>
      <c r="C54" s="41"/>
      <c r="D54" s="41"/>
      <c r="E54" s="41"/>
      <c r="F54" s="41"/>
      <c r="G54" s="41"/>
      <c r="H54" s="41"/>
      <c r="I54" s="126"/>
      <c r="J54" s="41"/>
      <c r="K54" s="44"/>
    </row>
    <row r="55" spans="2:47" s="1" customFormat="1" ht="13.2">
      <c r="B55" s="40"/>
      <c r="C55" s="37" t="s">
        <v>26</v>
      </c>
      <c r="D55" s="41"/>
      <c r="E55" s="41"/>
      <c r="F55" s="35" t="str">
        <f>E17</f>
        <v xml:space="preserve"> </v>
      </c>
      <c r="G55" s="41"/>
      <c r="H55" s="41"/>
      <c r="I55" s="127" t="s">
        <v>31</v>
      </c>
      <c r="J55" s="363" t="str">
        <f>E23</f>
        <v xml:space="preserve"> </v>
      </c>
      <c r="K55" s="44"/>
    </row>
    <row r="56" spans="2:47" s="1" customFormat="1" ht="14.4" customHeight="1">
      <c r="B56" s="40"/>
      <c r="C56" s="37" t="s">
        <v>29</v>
      </c>
      <c r="D56" s="41"/>
      <c r="E56" s="41"/>
      <c r="F56" s="35" t="str">
        <f>IF(E20="","",E20)</f>
        <v/>
      </c>
      <c r="G56" s="41"/>
      <c r="H56" s="41"/>
      <c r="I56" s="126"/>
      <c r="J56" s="388"/>
      <c r="K56" s="44"/>
    </row>
    <row r="57" spans="2:47" s="1" customFormat="1" ht="10.35" customHeight="1">
      <c r="B57" s="40"/>
      <c r="C57" s="41"/>
      <c r="D57" s="41"/>
      <c r="E57" s="41"/>
      <c r="F57" s="41"/>
      <c r="G57" s="41"/>
      <c r="H57" s="41"/>
      <c r="I57" s="126"/>
      <c r="J57" s="41"/>
      <c r="K57" s="44"/>
    </row>
    <row r="58" spans="2:47" s="1" customFormat="1" ht="29.25" customHeight="1">
      <c r="B58" s="40"/>
      <c r="C58" s="152" t="s">
        <v>109</v>
      </c>
      <c r="D58" s="140"/>
      <c r="E58" s="140"/>
      <c r="F58" s="140"/>
      <c r="G58" s="140"/>
      <c r="H58" s="140"/>
      <c r="I58" s="153"/>
      <c r="J58" s="154" t="s">
        <v>110</v>
      </c>
      <c r="K58" s="155"/>
    </row>
    <row r="59" spans="2:47" s="1" customFormat="1" ht="10.35" customHeight="1">
      <c r="B59" s="40"/>
      <c r="C59" s="41"/>
      <c r="D59" s="41"/>
      <c r="E59" s="41"/>
      <c r="F59" s="41"/>
      <c r="G59" s="41"/>
      <c r="H59" s="41"/>
      <c r="I59" s="126"/>
      <c r="J59" s="41"/>
      <c r="K59" s="44"/>
    </row>
    <row r="60" spans="2:47" s="1" customFormat="1" ht="29.25" customHeight="1">
      <c r="B60" s="40"/>
      <c r="C60" s="156" t="s">
        <v>111</v>
      </c>
      <c r="D60" s="41"/>
      <c r="E60" s="41"/>
      <c r="F60" s="41"/>
      <c r="G60" s="41"/>
      <c r="H60" s="41"/>
      <c r="I60" s="126"/>
      <c r="J60" s="136">
        <f>J84</f>
        <v>0</v>
      </c>
      <c r="K60" s="44"/>
      <c r="AU60" s="24" t="s">
        <v>112</v>
      </c>
    </row>
    <row r="61" spans="2:47" s="8" customFormat="1" ht="24.9" customHeight="1">
      <c r="B61" s="157"/>
      <c r="C61" s="158"/>
      <c r="D61" s="159" t="s">
        <v>818</v>
      </c>
      <c r="E61" s="160"/>
      <c r="F61" s="160"/>
      <c r="G61" s="160"/>
      <c r="H61" s="160"/>
      <c r="I61" s="161"/>
      <c r="J61" s="162">
        <f>J85</f>
        <v>0</v>
      </c>
      <c r="K61" s="163"/>
    </row>
    <row r="62" spans="2:47" s="9" customFormat="1" ht="19.95" customHeight="1">
      <c r="B62" s="164"/>
      <c r="C62" s="165"/>
      <c r="D62" s="166" t="s">
        <v>819</v>
      </c>
      <c r="E62" s="167"/>
      <c r="F62" s="167"/>
      <c r="G62" s="167"/>
      <c r="H62" s="167"/>
      <c r="I62" s="168"/>
      <c r="J62" s="169">
        <f>J86</f>
        <v>0</v>
      </c>
      <c r="K62" s="170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26"/>
      <c r="J63" s="41"/>
      <c r="K63" s="44"/>
    </row>
    <row r="64" spans="2:47" s="1" customFormat="1" ht="6.9" customHeight="1">
      <c r="B64" s="55"/>
      <c r="C64" s="56"/>
      <c r="D64" s="56"/>
      <c r="E64" s="56"/>
      <c r="F64" s="56"/>
      <c r="G64" s="56"/>
      <c r="H64" s="56"/>
      <c r="I64" s="147"/>
      <c r="J64" s="56"/>
      <c r="K64" s="57"/>
    </row>
    <row r="68" spans="2:12" s="1" customFormat="1" ht="6.9" customHeight="1">
      <c r="B68" s="58"/>
      <c r="C68" s="59"/>
      <c r="D68" s="59"/>
      <c r="E68" s="59"/>
      <c r="F68" s="59"/>
      <c r="G68" s="59"/>
      <c r="H68" s="59"/>
      <c r="I68" s="150"/>
      <c r="J68" s="59"/>
      <c r="K68" s="59"/>
      <c r="L68" s="60"/>
    </row>
    <row r="69" spans="2:12" s="1" customFormat="1" ht="36.9" customHeight="1">
      <c r="B69" s="40"/>
      <c r="C69" s="61" t="s">
        <v>131</v>
      </c>
      <c r="D69" s="62"/>
      <c r="E69" s="62"/>
      <c r="F69" s="62"/>
      <c r="G69" s="62"/>
      <c r="H69" s="62"/>
      <c r="I69" s="171"/>
      <c r="J69" s="62"/>
      <c r="K69" s="62"/>
      <c r="L69" s="60"/>
    </row>
    <row r="70" spans="2:12" s="1" customFormat="1" ht="6.9" customHeight="1">
      <c r="B70" s="40"/>
      <c r="C70" s="62"/>
      <c r="D70" s="62"/>
      <c r="E70" s="62"/>
      <c r="F70" s="62"/>
      <c r="G70" s="62"/>
      <c r="H70" s="62"/>
      <c r="I70" s="171"/>
      <c r="J70" s="62"/>
      <c r="K70" s="62"/>
      <c r="L70" s="60"/>
    </row>
    <row r="71" spans="2:12" s="1" customFormat="1" ht="14.4" customHeight="1">
      <c r="B71" s="40"/>
      <c r="C71" s="64" t="s">
        <v>18</v>
      </c>
      <c r="D71" s="62"/>
      <c r="E71" s="62"/>
      <c r="F71" s="62"/>
      <c r="G71" s="62"/>
      <c r="H71" s="62"/>
      <c r="I71" s="171"/>
      <c r="J71" s="62"/>
      <c r="K71" s="62"/>
      <c r="L71" s="60"/>
    </row>
    <row r="72" spans="2:12" s="1" customFormat="1" ht="14.4" customHeight="1">
      <c r="B72" s="40"/>
      <c r="C72" s="62"/>
      <c r="D72" s="62"/>
      <c r="E72" s="389" t="str">
        <f>E7</f>
        <v>Mendelova univerzita v Brně, Zemědělská 1665/1</v>
      </c>
      <c r="F72" s="390"/>
      <c r="G72" s="390"/>
      <c r="H72" s="390"/>
      <c r="I72" s="171"/>
      <c r="J72" s="62"/>
      <c r="K72" s="62"/>
      <c r="L72" s="60"/>
    </row>
    <row r="73" spans="2:12" ht="13.2">
      <c r="B73" s="28"/>
      <c r="C73" s="64" t="s">
        <v>104</v>
      </c>
      <c r="D73" s="172"/>
      <c r="E73" s="172"/>
      <c r="F73" s="172"/>
      <c r="G73" s="172"/>
      <c r="H73" s="172"/>
      <c r="J73" s="172"/>
      <c r="K73" s="172"/>
      <c r="L73" s="173"/>
    </row>
    <row r="74" spans="2:12" s="1" customFormat="1" ht="14.4" customHeight="1">
      <c r="B74" s="40"/>
      <c r="C74" s="62"/>
      <c r="D74" s="62"/>
      <c r="E74" s="389" t="s">
        <v>105</v>
      </c>
      <c r="F74" s="391"/>
      <c r="G74" s="391"/>
      <c r="H74" s="391"/>
      <c r="I74" s="171"/>
      <c r="J74" s="62"/>
      <c r="K74" s="62"/>
      <c r="L74" s="60"/>
    </row>
    <row r="75" spans="2:12" s="1" customFormat="1" ht="14.4" customHeight="1">
      <c r="B75" s="40"/>
      <c r="C75" s="64" t="s">
        <v>106</v>
      </c>
      <c r="D75" s="62"/>
      <c r="E75" s="62"/>
      <c r="F75" s="62"/>
      <c r="G75" s="62"/>
      <c r="H75" s="62"/>
      <c r="I75" s="171"/>
      <c r="J75" s="62"/>
      <c r="K75" s="62"/>
      <c r="L75" s="60"/>
    </row>
    <row r="76" spans="2:12" s="1" customFormat="1" ht="16.2" customHeight="1">
      <c r="B76" s="40"/>
      <c r="C76" s="62"/>
      <c r="D76" s="62"/>
      <c r="E76" s="380" t="str">
        <f>E11</f>
        <v>90 - Vedlejší rozpočtové náklady</v>
      </c>
      <c r="F76" s="391"/>
      <c r="G76" s="391"/>
      <c r="H76" s="391"/>
      <c r="I76" s="171"/>
      <c r="J76" s="62"/>
      <c r="K76" s="62"/>
      <c r="L76" s="60"/>
    </row>
    <row r="77" spans="2:12" s="1" customFormat="1" ht="6.9" customHeight="1">
      <c r="B77" s="40"/>
      <c r="C77" s="62"/>
      <c r="D77" s="62"/>
      <c r="E77" s="62"/>
      <c r="F77" s="62"/>
      <c r="G77" s="62"/>
      <c r="H77" s="62"/>
      <c r="I77" s="171"/>
      <c r="J77" s="62"/>
      <c r="K77" s="62"/>
      <c r="L77" s="60"/>
    </row>
    <row r="78" spans="2:12" s="1" customFormat="1" ht="18" customHeight="1">
      <c r="B78" s="40"/>
      <c r="C78" s="64" t="s">
        <v>23</v>
      </c>
      <c r="D78" s="62"/>
      <c r="E78" s="62"/>
      <c r="F78" s="174" t="str">
        <f>F14</f>
        <v xml:space="preserve"> </v>
      </c>
      <c r="G78" s="62"/>
      <c r="H78" s="62"/>
      <c r="I78" s="175" t="s">
        <v>25</v>
      </c>
      <c r="J78" s="72">
        <f>IF(J14="","",J14)</f>
        <v>43451</v>
      </c>
      <c r="K78" s="62"/>
      <c r="L78" s="60"/>
    </row>
    <row r="79" spans="2:12" s="1" customFormat="1" ht="6.9" customHeight="1">
      <c r="B79" s="40"/>
      <c r="C79" s="62"/>
      <c r="D79" s="62"/>
      <c r="E79" s="62"/>
      <c r="F79" s="62"/>
      <c r="G79" s="62"/>
      <c r="H79" s="62"/>
      <c r="I79" s="171"/>
      <c r="J79" s="62"/>
      <c r="K79" s="62"/>
      <c r="L79" s="60"/>
    </row>
    <row r="80" spans="2:12" s="1" customFormat="1" ht="13.2">
      <c r="B80" s="40"/>
      <c r="C80" s="64" t="s">
        <v>26</v>
      </c>
      <c r="D80" s="62"/>
      <c r="E80" s="62"/>
      <c r="F80" s="174" t="str">
        <f>E17</f>
        <v xml:space="preserve"> </v>
      </c>
      <c r="G80" s="62"/>
      <c r="H80" s="62"/>
      <c r="I80" s="175" t="s">
        <v>31</v>
      </c>
      <c r="J80" s="174" t="str">
        <f>E23</f>
        <v xml:space="preserve"> </v>
      </c>
      <c r="K80" s="62"/>
      <c r="L80" s="60"/>
    </row>
    <row r="81" spans="2:65" s="1" customFormat="1" ht="14.4" customHeight="1">
      <c r="B81" s="40"/>
      <c r="C81" s="64" t="s">
        <v>29</v>
      </c>
      <c r="D81" s="62"/>
      <c r="E81" s="62"/>
      <c r="F81" s="174" t="str">
        <f>IF(E20="","",E20)</f>
        <v/>
      </c>
      <c r="G81" s="62"/>
      <c r="H81" s="62"/>
      <c r="I81" s="171"/>
      <c r="J81" s="62"/>
      <c r="K81" s="62"/>
      <c r="L81" s="60"/>
    </row>
    <row r="82" spans="2:65" s="1" customFormat="1" ht="10.35" customHeight="1">
      <c r="B82" s="40"/>
      <c r="C82" s="62"/>
      <c r="D82" s="62"/>
      <c r="E82" s="62"/>
      <c r="F82" s="62"/>
      <c r="G82" s="62"/>
      <c r="H82" s="62"/>
      <c r="I82" s="171"/>
      <c r="J82" s="62"/>
      <c r="K82" s="62"/>
      <c r="L82" s="60"/>
    </row>
    <row r="83" spans="2:65" s="10" customFormat="1" ht="29.25" customHeight="1">
      <c r="B83" s="176"/>
      <c r="C83" s="177" t="s">
        <v>132</v>
      </c>
      <c r="D83" s="178" t="s">
        <v>53</v>
      </c>
      <c r="E83" s="178" t="s">
        <v>49</v>
      </c>
      <c r="F83" s="178" t="s">
        <v>133</v>
      </c>
      <c r="G83" s="178" t="s">
        <v>134</v>
      </c>
      <c r="H83" s="178" t="s">
        <v>135</v>
      </c>
      <c r="I83" s="179" t="s">
        <v>136</v>
      </c>
      <c r="J83" s="178" t="s">
        <v>110</v>
      </c>
      <c r="K83" s="180" t="s">
        <v>137</v>
      </c>
      <c r="L83" s="181"/>
      <c r="M83" s="80" t="s">
        <v>138</v>
      </c>
      <c r="N83" s="81" t="s">
        <v>38</v>
      </c>
      <c r="O83" s="81" t="s">
        <v>139</v>
      </c>
      <c r="P83" s="81" t="s">
        <v>140</v>
      </c>
      <c r="Q83" s="81" t="s">
        <v>141</v>
      </c>
      <c r="R83" s="81" t="s">
        <v>142</v>
      </c>
      <c r="S83" s="81" t="s">
        <v>143</v>
      </c>
      <c r="T83" s="82" t="s">
        <v>144</v>
      </c>
    </row>
    <row r="84" spans="2:65" s="1" customFormat="1" ht="29.25" customHeight="1">
      <c r="B84" s="40"/>
      <c r="C84" s="86" t="s">
        <v>111</v>
      </c>
      <c r="D84" s="62"/>
      <c r="E84" s="62"/>
      <c r="F84" s="62"/>
      <c r="G84" s="62"/>
      <c r="H84" s="62"/>
      <c r="I84" s="171"/>
      <c r="J84" s="182">
        <f>BK84</f>
        <v>0</v>
      </c>
      <c r="K84" s="62"/>
      <c r="L84" s="60"/>
      <c r="M84" s="83"/>
      <c r="N84" s="84"/>
      <c r="O84" s="84"/>
      <c r="P84" s="183">
        <f>P85</f>
        <v>0</v>
      </c>
      <c r="Q84" s="84"/>
      <c r="R84" s="183">
        <f>R85</f>
        <v>0</v>
      </c>
      <c r="S84" s="84"/>
      <c r="T84" s="184">
        <f>T85</f>
        <v>0</v>
      </c>
      <c r="AT84" s="24" t="s">
        <v>67</v>
      </c>
      <c r="AU84" s="24" t="s">
        <v>112</v>
      </c>
      <c r="BK84" s="185">
        <f>BK85</f>
        <v>0</v>
      </c>
    </row>
    <row r="85" spans="2:65" s="11" customFormat="1" ht="37.35" customHeight="1">
      <c r="B85" s="186"/>
      <c r="C85" s="187"/>
      <c r="D85" s="188" t="s">
        <v>67</v>
      </c>
      <c r="E85" s="189" t="s">
        <v>820</v>
      </c>
      <c r="F85" s="189" t="s">
        <v>96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</f>
        <v>0</v>
      </c>
      <c r="Q85" s="194"/>
      <c r="R85" s="195">
        <f>R86</f>
        <v>0</v>
      </c>
      <c r="S85" s="194"/>
      <c r="T85" s="196">
        <f>T86</f>
        <v>0</v>
      </c>
      <c r="AR85" s="197" t="s">
        <v>171</v>
      </c>
      <c r="AT85" s="198" t="s">
        <v>67</v>
      </c>
      <c r="AU85" s="198" t="s">
        <v>68</v>
      </c>
      <c r="AY85" s="197" t="s">
        <v>146</v>
      </c>
      <c r="BK85" s="199">
        <f>BK86</f>
        <v>0</v>
      </c>
    </row>
    <row r="86" spans="2:65" s="11" customFormat="1" ht="19.95" customHeight="1">
      <c r="B86" s="186"/>
      <c r="C86" s="187"/>
      <c r="D86" s="188" t="s">
        <v>67</v>
      </c>
      <c r="E86" s="200" t="s">
        <v>821</v>
      </c>
      <c r="F86" s="200" t="s">
        <v>822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P87</f>
        <v>0</v>
      </c>
      <c r="Q86" s="194"/>
      <c r="R86" s="195">
        <f>R87</f>
        <v>0</v>
      </c>
      <c r="S86" s="194"/>
      <c r="T86" s="196">
        <f>T87</f>
        <v>0</v>
      </c>
      <c r="AR86" s="197" t="s">
        <v>171</v>
      </c>
      <c r="AT86" s="198" t="s">
        <v>67</v>
      </c>
      <c r="AU86" s="198" t="s">
        <v>75</v>
      </c>
      <c r="AY86" s="197" t="s">
        <v>146</v>
      </c>
      <c r="BK86" s="199">
        <f>BK87</f>
        <v>0</v>
      </c>
    </row>
    <row r="87" spans="2:65" s="1" customFormat="1" ht="14.4" customHeight="1">
      <c r="B87" s="40"/>
      <c r="C87" s="202" t="s">
        <v>75</v>
      </c>
      <c r="D87" s="202" t="s">
        <v>148</v>
      </c>
      <c r="E87" s="203" t="s">
        <v>823</v>
      </c>
      <c r="F87" s="204" t="s">
        <v>822</v>
      </c>
      <c r="G87" s="205" t="s">
        <v>335</v>
      </c>
      <c r="H87" s="206">
        <v>1</v>
      </c>
      <c r="I87" s="207"/>
      <c r="J87" s="208">
        <f>ROUND(I87*H87,2)</f>
        <v>0</v>
      </c>
      <c r="K87" s="204" t="s">
        <v>21</v>
      </c>
      <c r="L87" s="60"/>
      <c r="M87" s="209" t="s">
        <v>21</v>
      </c>
      <c r="N87" s="260" t="s">
        <v>39</v>
      </c>
      <c r="O87" s="261"/>
      <c r="P87" s="262">
        <f>O87*H87</f>
        <v>0</v>
      </c>
      <c r="Q87" s="262">
        <v>0</v>
      </c>
      <c r="R87" s="262">
        <f>Q87*H87</f>
        <v>0</v>
      </c>
      <c r="S87" s="262">
        <v>0</v>
      </c>
      <c r="T87" s="263">
        <f>S87*H87</f>
        <v>0</v>
      </c>
      <c r="AR87" s="24" t="s">
        <v>151</v>
      </c>
      <c r="AT87" s="24" t="s">
        <v>148</v>
      </c>
      <c r="AU87" s="24" t="s">
        <v>77</v>
      </c>
      <c r="AY87" s="24" t="s">
        <v>146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24" t="s">
        <v>75</v>
      </c>
      <c r="BK87" s="213">
        <f>ROUND(I87*H87,2)</f>
        <v>0</v>
      </c>
      <c r="BL87" s="24" t="s">
        <v>151</v>
      </c>
      <c r="BM87" s="24" t="s">
        <v>824</v>
      </c>
    </row>
    <row r="88" spans="2:65" s="1" customFormat="1" ht="6.9" customHeight="1">
      <c r="B88" s="55"/>
      <c r="C88" s="56"/>
      <c r="D88" s="56"/>
      <c r="E88" s="56"/>
      <c r="F88" s="56"/>
      <c r="G88" s="56"/>
      <c r="H88" s="56"/>
      <c r="I88" s="147"/>
      <c r="J88" s="56"/>
      <c r="K88" s="56"/>
      <c r="L88" s="60"/>
    </row>
  </sheetData>
  <sheetProtection algorithmName="SHA-512" hashValue="UoLzwPAuZW/hlBOhFsYQBENuzxnDFQtCteWiZUCiwXu4b4PnD9loO4/eq0/KNe9HN0GtplVmudxp92uwxR57aQ==" saltValue="0ZcmIhFXQkDL2P8uA/JipU6vYFmifKHTKKgLVCKWgQbuaYUbHN+8gsPhwDju/EYa/hZFMY+mGhAhSCESZ0GoIA==" spinCount="100000" sheet="1" objects="1" scenarios="1" formatColumns="0" formatRows="0" autoFilter="0"/>
  <autoFilter ref="C83:K87"/>
  <mergeCells count="13">
    <mergeCell ref="E76:H76"/>
    <mergeCell ref="G1:H1"/>
    <mergeCell ref="L2:V2"/>
    <mergeCell ref="E49:H49"/>
    <mergeCell ref="E51:H51"/>
    <mergeCell ref="J55:J56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64" customWidth="1"/>
    <col min="2" max="2" width="1.7109375" style="264" customWidth="1"/>
    <col min="3" max="4" width="5" style="264" customWidth="1"/>
    <col min="5" max="5" width="11.7109375" style="264" customWidth="1"/>
    <col min="6" max="6" width="9.140625" style="264" customWidth="1"/>
    <col min="7" max="7" width="5" style="264" customWidth="1"/>
    <col min="8" max="8" width="77.85546875" style="264" customWidth="1"/>
    <col min="9" max="10" width="20" style="264" customWidth="1"/>
    <col min="11" max="11" width="1.7109375" style="264" customWidth="1"/>
  </cols>
  <sheetData>
    <row r="1" spans="2:11" ht="37.5" customHeight="1"/>
    <row r="2" spans="2:1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pans="2:11" s="15" customFormat="1" ht="45" customHeight="1">
      <c r="B3" s="268"/>
      <c r="C3" s="396" t="s">
        <v>825</v>
      </c>
      <c r="D3" s="396"/>
      <c r="E3" s="396"/>
      <c r="F3" s="396"/>
      <c r="G3" s="396"/>
      <c r="H3" s="396"/>
      <c r="I3" s="396"/>
      <c r="J3" s="396"/>
      <c r="K3" s="269"/>
    </row>
    <row r="4" spans="2:11" ht="25.5" customHeight="1">
      <c r="B4" s="270"/>
      <c r="C4" s="400" t="s">
        <v>826</v>
      </c>
      <c r="D4" s="400"/>
      <c r="E4" s="400"/>
      <c r="F4" s="400"/>
      <c r="G4" s="400"/>
      <c r="H4" s="400"/>
      <c r="I4" s="400"/>
      <c r="J4" s="400"/>
      <c r="K4" s="271"/>
    </row>
    <row r="5" spans="2:11" ht="5.25" customHeight="1">
      <c r="B5" s="270"/>
      <c r="C5" s="272"/>
      <c r="D5" s="272"/>
      <c r="E5" s="272"/>
      <c r="F5" s="272"/>
      <c r="G5" s="272"/>
      <c r="H5" s="272"/>
      <c r="I5" s="272"/>
      <c r="J5" s="272"/>
      <c r="K5" s="271"/>
    </row>
    <row r="6" spans="2:11" ht="15" customHeight="1">
      <c r="B6" s="270"/>
      <c r="C6" s="398" t="s">
        <v>827</v>
      </c>
      <c r="D6" s="398"/>
      <c r="E6" s="398"/>
      <c r="F6" s="398"/>
      <c r="G6" s="398"/>
      <c r="H6" s="398"/>
      <c r="I6" s="398"/>
      <c r="J6" s="398"/>
      <c r="K6" s="271"/>
    </row>
    <row r="7" spans="2:11" ht="15" customHeight="1">
      <c r="B7" s="274"/>
      <c r="C7" s="398" t="s">
        <v>828</v>
      </c>
      <c r="D7" s="398"/>
      <c r="E7" s="398"/>
      <c r="F7" s="398"/>
      <c r="G7" s="398"/>
      <c r="H7" s="398"/>
      <c r="I7" s="398"/>
      <c r="J7" s="398"/>
      <c r="K7" s="271"/>
    </row>
    <row r="8" spans="2:1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pans="2:11" ht="15" customHeight="1">
      <c r="B9" s="274"/>
      <c r="C9" s="398" t="s">
        <v>829</v>
      </c>
      <c r="D9" s="398"/>
      <c r="E9" s="398"/>
      <c r="F9" s="398"/>
      <c r="G9" s="398"/>
      <c r="H9" s="398"/>
      <c r="I9" s="398"/>
      <c r="J9" s="398"/>
      <c r="K9" s="271"/>
    </row>
    <row r="10" spans="2:11" ht="15" customHeight="1">
      <c r="B10" s="274"/>
      <c r="C10" s="273"/>
      <c r="D10" s="398" t="s">
        <v>830</v>
      </c>
      <c r="E10" s="398"/>
      <c r="F10" s="398"/>
      <c r="G10" s="398"/>
      <c r="H10" s="398"/>
      <c r="I10" s="398"/>
      <c r="J10" s="398"/>
      <c r="K10" s="271"/>
    </row>
    <row r="11" spans="2:11" ht="15" customHeight="1">
      <c r="B11" s="274"/>
      <c r="C11" s="275"/>
      <c r="D11" s="398" t="s">
        <v>831</v>
      </c>
      <c r="E11" s="398"/>
      <c r="F11" s="398"/>
      <c r="G11" s="398"/>
      <c r="H11" s="398"/>
      <c r="I11" s="398"/>
      <c r="J11" s="398"/>
      <c r="K11" s="271"/>
    </row>
    <row r="12" spans="2:11" ht="12.75" customHeight="1">
      <c r="B12" s="274"/>
      <c r="C12" s="275"/>
      <c r="D12" s="275"/>
      <c r="E12" s="275"/>
      <c r="F12" s="275"/>
      <c r="G12" s="275"/>
      <c r="H12" s="275"/>
      <c r="I12" s="275"/>
      <c r="J12" s="275"/>
      <c r="K12" s="271"/>
    </row>
    <row r="13" spans="2:11" ht="15" customHeight="1">
      <c r="B13" s="274"/>
      <c r="C13" s="275"/>
      <c r="D13" s="398" t="s">
        <v>832</v>
      </c>
      <c r="E13" s="398"/>
      <c r="F13" s="398"/>
      <c r="G13" s="398"/>
      <c r="H13" s="398"/>
      <c r="I13" s="398"/>
      <c r="J13" s="398"/>
      <c r="K13" s="271"/>
    </row>
    <row r="14" spans="2:11" ht="15" customHeight="1">
      <c r="B14" s="274"/>
      <c r="C14" s="275"/>
      <c r="D14" s="398" t="s">
        <v>833</v>
      </c>
      <c r="E14" s="398"/>
      <c r="F14" s="398"/>
      <c r="G14" s="398"/>
      <c r="H14" s="398"/>
      <c r="I14" s="398"/>
      <c r="J14" s="398"/>
      <c r="K14" s="271"/>
    </row>
    <row r="15" spans="2:11" ht="15" customHeight="1">
      <c r="B15" s="274"/>
      <c r="C15" s="275"/>
      <c r="D15" s="398" t="s">
        <v>834</v>
      </c>
      <c r="E15" s="398"/>
      <c r="F15" s="398"/>
      <c r="G15" s="398"/>
      <c r="H15" s="398"/>
      <c r="I15" s="398"/>
      <c r="J15" s="398"/>
      <c r="K15" s="271"/>
    </row>
    <row r="16" spans="2:11" ht="15" customHeight="1">
      <c r="B16" s="274"/>
      <c r="C16" s="275"/>
      <c r="D16" s="275"/>
      <c r="E16" s="276" t="s">
        <v>74</v>
      </c>
      <c r="F16" s="398" t="s">
        <v>835</v>
      </c>
      <c r="G16" s="398"/>
      <c r="H16" s="398"/>
      <c r="I16" s="398"/>
      <c r="J16" s="398"/>
      <c r="K16" s="271"/>
    </row>
    <row r="17" spans="2:11" ht="15" customHeight="1">
      <c r="B17" s="274"/>
      <c r="C17" s="275"/>
      <c r="D17" s="275"/>
      <c r="E17" s="276" t="s">
        <v>836</v>
      </c>
      <c r="F17" s="398" t="s">
        <v>837</v>
      </c>
      <c r="G17" s="398"/>
      <c r="H17" s="398"/>
      <c r="I17" s="398"/>
      <c r="J17" s="398"/>
      <c r="K17" s="271"/>
    </row>
    <row r="18" spans="2:11" ht="15" customHeight="1">
      <c r="B18" s="274"/>
      <c r="C18" s="275"/>
      <c r="D18" s="275"/>
      <c r="E18" s="276" t="s">
        <v>838</v>
      </c>
      <c r="F18" s="398" t="s">
        <v>839</v>
      </c>
      <c r="G18" s="398"/>
      <c r="H18" s="398"/>
      <c r="I18" s="398"/>
      <c r="J18" s="398"/>
      <c r="K18" s="271"/>
    </row>
    <row r="19" spans="2:11" ht="15" customHeight="1">
      <c r="B19" s="274"/>
      <c r="C19" s="275"/>
      <c r="D19" s="275"/>
      <c r="E19" s="276" t="s">
        <v>840</v>
      </c>
      <c r="F19" s="398" t="s">
        <v>841</v>
      </c>
      <c r="G19" s="398"/>
      <c r="H19" s="398"/>
      <c r="I19" s="398"/>
      <c r="J19" s="398"/>
      <c r="K19" s="271"/>
    </row>
    <row r="20" spans="2:11" ht="15" customHeight="1">
      <c r="B20" s="274"/>
      <c r="C20" s="275"/>
      <c r="D20" s="275"/>
      <c r="E20" s="276" t="s">
        <v>842</v>
      </c>
      <c r="F20" s="398" t="s">
        <v>843</v>
      </c>
      <c r="G20" s="398"/>
      <c r="H20" s="398"/>
      <c r="I20" s="398"/>
      <c r="J20" s="398"/>
      <c r="K20" s="271"/>
    </row>
    <row r="21" spans="2:11" ht="15" customHeight="1">
      <c r="B21" s="274"/>
      <c r="C21" s="275"/>
      <c r="D21" s="275"/>
      <c r="E21" s="276" t="s">
        <v>81</v>
      </c>
      <c r="F21" s="398" t="s">
        <v>844</v>
      </c>
      <c r="G21" s="398"/>
      <c r="H21" s="398"/>
      <c r="I21" s="398"/>
      <c r="J21" s="398"/>
      <c r="K21" s="271"/>
    </row>
    <row r="22" spans="2:11" ht="12.75" customHeight="1">
      <c r="B22" s="274"/>
      <c r="C22" s="275"/>
      <c r="D22" s="275"/>
      <c r="E22" s="275"/>
      <c r="F22" s="275"/>
      <c r="G22" s="275"/>
      <c r="H22" s="275"/>
      <c r="I22" s="275"/>
      <c r="J22" s="275"/>
      <c r="K22" s="271"/>
    </row>
    <row r="23" spans="2:11" ht="15" customHeight="1">
      <c r="B23" s="274"/>
      <c r="C23" s="398" t="s">
        <v>845</v>
      </c>
      <c r="D23" s="398"/>
      <c r="E23" s="398"/>
      <c r="F23" s="398"/>
      <c r="G23" s="398"/>
      <c r="H23" s="398"/>
      <c r="I23" s="398"/>
      <c r="J23" s="398"/>
      <c r="K23" s="271"/>
    </row>
    <row r="24" spans="2:11" ht="15" customHeight="1">
      <c r="B24" s="274"/>
      <c r="C24" s="398" t="s">
        <v>846</v>
      </c>
      <c r="D24" s="398"/>
      <c r="E24" s="398"/>
      <c r="F24" s="398"/>
      <c r="G24" s="398"/>
      <c r="H24" s="398"/>
      <c r="I24" s="398"/>
      <c r="J24" s="398"/>
      <c r="K24" s="271"/>
    </row>
    <row r="25" spans="2:11" ht="15" customHeight="1">
      <c r="B25" s="274"/>
      <c r="C25" s="273"/>
      <c r="D25" s="398" t="s">
        <v>847</v>
      </c>
      <c r="E25" s="398"/>
      <c r="F25" s="398"/>
      <c r="G25" s="398"/>
      <c r="H25" s="398"/>
      <c r="I25" s="398"/>
      <c r="J25" s="398"/>
      <c r="K25" s="271"/>
    </row>
    <row r="26" spans="2:11" ht="15" customHeight="1">
      <c r="B26" s="274"/>
      <c r="C26" s="275"/>
      <c r="D26" s="398" t="s">
        <v>848</v>
      </c>
      <c r="E26" s="398"/>
      <c r="F26" s="398"/>
      <c r="G26" s="398"/>
      <c r="H26" s="398"/>
      <c r="I26" s="398"/>
      <c r="J26" s="398"/>
      <c r="K26" s="271"/>
    </row>
    <row r="27" spans="2:11" ht="12.75" customHeight="1">
      <c r="B27" s="274"/>
      <c r="C27" s="275"/>
      <c r="D27" s="275"/>
      <c r="E27" s="275"/>
      <c r="F27" s="275"/>
      <c r="G27" s="275"/>
      <c r="H27" s="275"/>
      <c r="I27" s="275"/>
      <c r="J27" s="275"/>
      <c r="K27" s="271"/>
    </row>
    <row r="28" spans="2:11" ht="15" customHeight="1">
      <c r="B28" s="274"/>
      <c r="C28" s="275"/>
      <c r="D28" s="398" t="s">
        <v>849</v>
      </c>
      <c r="E28" s="398"/>
      <c r="F28" s="398"/>
      <c r="G28" s="398"/>
      <c r="H28" s="398"/>
      <c r="I28" s="398"/>
      <c r="J28" s="398"/>
      <c r="K28" s="271"/>
    </row>
    <row r="29" spans="2:11" ht="15" customHeight="1">
      <c r="B29" s="274"/>
      <c r="C29" s="275"/>
      <c r="D29" s="398" t="s">
        <v>850</v>
      </c>
      <c r="E29" s="398"/>
      <c r="F29" s="398"/>
      <c r="G29" s="398"/>
      <c r="H29" s="398"/>
      <c r="I29" s="398"/>
      <c r="J29" s="398"/>
      <c r="K29" s="271"/>
    </row>
    <row r="30" spans="2:11" ht="12.75" customHeight="1">
      <c r="B30" s="274"/>
      <c r="C30" s="275"/>
      <c r="D30" s="275"/>
      <c r="E30" s="275"/>
      <c r="F30" s="275"/>
      <c r="G30" s="275"/>
      <c r="H30" s="275"/>
      <c r="I30" s="275"/>
      <c r="J30" s="275"/>
      <c r="K30" s="271"/>
    </row>
    <row r="31" spans="2:11" ht="15" customHeight="1">
      <c r="B31" s="274"/>
      <c r="C31" s="275"/>
      <c r="D31" s="398" t="s">
        <v>851</v>
      </c>
      <c r="E31" s="398"/>
      <c r="F31" s="398"/>
      <c r="G31" s="398"/>
      <c r="H31" s="398"/>
      <c r="I31" s="398"/>
      <c r="J31" s="398"/>
      <c r="K31" s="271"/>
    </row>
    <row r="32" spans="2:11" ht="15" customHeight="1">
      <c r="B32" s="274"/>
      <c r="C32" s="275"/>
      <c r="D32" s="398" t="s">
        <v>852</v>
      </c>
      <c r="E32" s="398"/>
      <c r="F32" s="398"/>
      <c r="G32" s="398"/>
      <c r="H32" s="398"/>
      <c r="I32" s="398"/>
      <c r="J32" s="398"/>
      <c r="K32" s="271"/>
    </row>
    <row r="33" spans="2:11" ht="15" customHeight="1">
      <c r="B33" s="274"/>
      <c r="C33" s="275"/>
      <c r="D33" s="398" t="s">
        <v>853</v>
      </c>
      <c r="E33" s="398"/>
      <c r="F33" s="398"/>
      <c r="G33" s="398"/>
      <c r="H33" s="398"/>
      <c r="I33" s="398"/>
      <c r="J33" s="398"/>
      <c r="K33" s="271"/>
    </row>
    <row r="34" spans="2:11" ht="15" customHeight="1">
      <c r="B34" s="274"/>
      <c r="C34" s="275"/>
      <c r="D34" s="273"/>
      <c r="E34" s="277" t="s">
        <v>132</v>
      </c>
      <c r="F34" s="273"/>
      <c r="G34" s="398" t="s">
        <v>854</v>
      </c>
      <c r="H34" s="398"/>
      <c r="I34" s="398"/>
      <c r="J34" s="398"/>
      <c r="K34" s="271"/>
    </row>
    <row r="35" spans="2:11" ht="30.75" customHeight="1">
      <c r="B35" s="274"/>
      <c r="C35" s="275"/>
      <c r="D35" s="273"/>
      <c r="E35" s="277" t="s">
        <v>855</v>
      </c>
      <c r="F35" s="273"/>
      <c r="G35" s="398" t="s">
        <v>856</v>
      </c>
      <c r="H35" s="398"/>
      <c r="I35" s="398"/>
      <c r="J35" s="398"/>
      <c r="K35" s="271"/>
    </row>
    <row r="36" spans="2:11" ht="15" customHeight="1">
      <c r="B36" s="274"/>
      <c r="C36" s="275"/>
      <c r="D36" s="273"/>
      <c r="E36" s="277" t="s">
        <v>49</v>
      </c>
      <c r="F36" s="273"/>
      <c r="G36" s="398" t="s">
        <v>857</v>
      </c>
      <c r="H36" s="398"/>
      <c r="I36" s="398"/>
      <c r="J36" s="398"/>
      <c r="K36" s="271"/>
    </row>
    <row r="37" spans="2:11" ht="15" customHeight="1">
      <c r="B37" s="274"/>
      <c r="C37" s="275"/>
      <c r="D37" s="273"/>
      <c r="E37" s="277" t="s">
        <v>133</v>
      </c>
      <c r="F37" s="273"/>
      <c r="G37" s="398" t="s">
        <v>858</v>
      </c>
      <c r="H37" s="398"/>
      <c r="I37" s="398"/>
      <c r="J37" s="398"/>
      <c r="K37" s="271"/>
    </row>
    <row r="38" spans="2:11" ht="15" customHeight="1">
      <c r="B38" s="274"/>
      <c r="C38" s="275"/>
      <c r="D38" s="273"/>
      <c r="E38" s="277" t="s">
        <v>134</v>
      </c>
      <c r="F38" s="273"/>
      <c r="G38" s="398" t="s">
        <v>859</v>
      </c>
      <c r="H38" s="398"/>
      <c r="I38" s="398"/>
      <c r="J38" s="398"/>
      <c r="K38" s="271"/>
    </row>
    <row r="39" spans="2:11" ht="15" customHeight="1">
      <c r="B39" s="274"/>
      <c r="C39" s="275"/>
      <c r="D39" s="273"/>
      <c r="E39" s="277" t="s">
        <v>135</v>
      </c>
      <c r="F39" s="273"/>
      <c r="G39" s="398" t="s">
        <v>860</v>
      </c>
      <c r="H39" s="398"/>
      <c r="I39" s="398"/>
      <c r="J39" s="398"/>
      <c r="K39" s="271"/>
    </row>
    <row r="40" spans="2:11" ht="15" customHeight="1">
      <c r="B40" s="274"/>
      <c r="C40" s="275"/>
      <c r="D40" s="273"/>
      <c r="E40" s="277" t="s">
        <v>861</v>
      </c>
      <c r="F40" s="273"/>
      <c r="G40" s="398" t="s">
        <v>862</v>
      </c>
      <c r="H40" s="398"/>
      <c r="I40" s="398"/>
      <c r="J40" s="398"/>
      <c r="K40" s="271"/>
    </row>
    <row r="41" spans="2:11" ht="15" customHeight="1">
      <c r="B41" s="274"/>
      <c r="C41" s="275"/>
      <c r="D41" s="273"/>
      <c r="E41" s="277"/>
      <c r="F41" s="273"/>
      <c r="G41" s="398" t="s">
        <v>863</v>
      </c>
      <c r="H41" s="398"/>
      <c r="I41" s="398"/>
      <c r="J41" s="398"/>
      <c r="K41" s="271"/>
    </row>
    <row r="42" spans="2:11" ht="15" customHeight="1">
      <c r="B42" s="274"/>
      <c r="C42" s="275"/>
      <c r="D42" s="273"/>
      <c r="E42" s="277" t="s">
        <v>864</v>
      </c>
      <c r="F42" s="273"/>
      <c r="G42" s="398" t="s">
        <v>865</v>
      </c>
      <c r="H42" s="398"/>
      <c r="I42" s="398"/>
      <c r="J42" s="398"/>
      <c r="K42" s="271"/>
    </row>
    <row r="43" spans="2:11" ht="15" customHeight="1">
      <c r="B43" s="274"/>
      <c r="C43" s="275"/>
      <c r="D43" s="273"/>
      <c r="E43" s="277" t="s">
        <v>137</v>
      </c>
      <c r="F43" s="273"/>
      <c r="G43" s="398" t="s">
        <v>866</v>
      </c>
      <c r="H43" s="398"/>
      <c r="I43" s="398"/>
      <c r="J43" s="398"/>
      <c r="K43" s="271"/>
    </row>
    <row r="44" spans="2:11" ht="12.75" customHeight="1">
      <c r="B44" s="274"/>
      <c r="C44" s="275"/>
      <c r="D44" s="273"/>
      <c r="E44" s="273"/>
      <c r="F44" s="273"/>
      <c r="G44" s="273"/>
      <c r="H44" s="273"/>
      <c r="I44" s="273"/>
      <c r="J44" s="273"/>
      <c r="K44" s="271"/>
    </row>
    <row r="45" spans="2:11" ht="15" customHeight="1">
      <c r="B45" s="274"/>
      <c r="C45" s="275"/>
      <c r="D45" s="398" t="s">
        <v>867</v>
      </c>
      <c r="E45" s="398"/>
      <c r="F45" s="398"/>
      <c r="G45" s="398"/>
      <c r="H45" s="398"/>
      <c r="I45" s="398"/>
      <c r="J45" s="398"/>
      <c r="K45" s="271"/>
    </row>
    <row r="46" spans="2:11" ht="15" customHeight="1">
      <c r="B46" s="274"/>
      <c r="C46" s="275"/>
      <c r="D46" s="275"/>
      <c r="E46" s="398" t="s">
        <v>868</v>
      </c>
      <c r="F46" s="398"/>
      <c r="G46" s="398"/>
      <c r="H46" s="398"/>
      <c r="I46" s="398"/>
      <c r="J46" s="398"/>
      <c r="K46" s="271"/>
    </row>
    <row r="47" spans="2:11" ht="15" customHeight="1">
      <c r="B47" s="274"/>
      <c r="C47" s="275"/>
      <c r="D47" s="275"/>
      <c r="E47" s="398" t="s">
        <v>869</v>
      </c>
      <c r="F47" s="398"/>
      <c r="G47" s="398"/>
      <c r="H47" s="398"/>
      <c r="I47" s="398"/>
      <c r="J47" s="398"/>
      <c r="K47" s="271"/>
    </row>
    <row r="48" spans="2:11" ht="15" customHeight="1">
      <c r="B48" s="274"/>
      <c r="C48" s="275"/>
      <c r="D48" s="275"/>
      <c r="E48" s="398" t="s">
        <v>870</v>
      </c>
      <c r="F48" s="398"/>
      <c r="G48" s="398"/>
      <c r="H48" s="398"/>
      <c r="I48" s="398"/>
      <c r="J48" s="398"/>
      <c r="K48" s="271"/>
    </row>
    <row r="49" spans="2:11" ht="15" customHeight="1">
      <c r="B49" s="274"/>
      <c r="C49" s="275"/>
      <c r="D49" s="398" t="s">
        <v>871</v>
      </c>
      <c r="E49" s="398"/>
      <c r="F49" s="398"/>
      <c r="G49" s="398"/>
      <c r="H49" s="398"/>
      <c r="I49" s="398"/>
      <c r="J49" s="398"/>
      <c r="K49" s="271"/>
    </row>
    <row r="50" spans="2:11" ht="25.5" customHeight="1">
      <c r="B50" s="270"/>
      <c r="C50" s="400" t="s">
        <v>872</v>
      </c>
      <c r="D50" s="400"/>
      <c r="E50" s="400"/>
      <c r="F50" s="400"/>
      <c r="G50" s="400"/>
      <c r="H50" s="400"/>
      <c r="I50" s="400"/>
      <c r="J50" s="400"/>
      <c r="K50" s="271"/>
    </row>
    <row r="51" spans="2:11" ht="5.25" customHeight="1">
      <c r="B51" s="270"/>
      <c r="C51" s="272"/>
      <c r="D51" s="272"/>
      <c r="E51" s="272"/>
      <c r="F51" s="272"/>
      <c r="G51" s="272"/>
      <c r="H51" s="272"/>
      <c r="I51" s="272"/>
      <c r="J51" s="272"/>
      <c r="K51" s="271"/>
    </row>
    <row r="52" spans="2:11" ht="15" customHeight="1">
      <c r="B52" s="270"/>
      <c r="C52" s="398" t="s">
        <v>873</v>
      </c>
      <c r="D52" s="398"/>
      <c r="E52" s="398"/>
      <c r="F52" s="398"/>
      <c r="G52" s="398"/>
      <c r="H52" s="398"/>
      <c r="I52" s="398"/>
      <c r="J52" s="398"/>
      <c r="K52" s="271"/>
    </row>
    <row r="53" spans="2:11" ht="15" customHeight="1">
      <c r="B53" s="270"/>
      <c r="C53" s="398" t="s">
        <v>874</v>
      </c>
      <c r="D53" s="398"/>
      <c r="E53" s="398"/>
      <c r="F53" s="398"/>
      <c r="G53" s="398"/>
      <c r="H53" s="398"/>
      <c r="I53" s="398"/>
      <c r="J53" s="398"/>
      <c r="K53" s="271"/>
    </row>
    <row r="54" spans="2:11" ht="12.75" customHeight="1">
      <c r="B54" s="270"/>
      <c r="C54" s="273"/>
      <c r="D54" s="273"/>
      <c r="E54" s="273"/>
      <c r="F54" s="273"/>
      <c r="G54" s="273"/>
      <c r="H54" s="273"/>
      <c r="I54" s="273"/>
      <c r="J54" s="273"/>
      <c r="K54" s="271"/>
    </row>
    <row r="55" spans="2:11" ht="15" customHeight="1">
      <c r="B55" s="270"/>
      <c r="C55" s="398" t="s">
        <v>875</v>
      </c>
      <c r="D55" s="398"/>
      <c r="E55" s="398"/>
      <c r="F55" s="398"/>
      <c r="G55" s="398"/>
      <c r="H55" s="398"/>
      <c r="I55" s="398"/>
      <c r="J55" s="398"/>
      <c r="K55" s="271"/>
    </row>
    <row r="56" spans="2:11" ht="15" customHeight="1">
      <c r="B56" s="270"/>
      <c r="C56" s="275"/>
      <c r="D56" s="398" t="s">
        <v>876</v>
      </c>
      <c r="E56" s="398"/>
      <c r="F56" s="398"/>
      <c r="G56" s="398"/>
      <c r="H56" s="398"/>
      <c r="I56" s="398"/>
      <c r="J56" s="398"/>
      <c r="K56" s="271"/>
    </row>
    <row r="57" spans="2:11" ht="15" customHeight="1">
      <c r="B57" s="270"/>
      <c r="C57" s="275"/>
      <c r="D57" s="398" t="s">
        <v>877</v>
      </c>
      <c r="E57" s="398"/>
      <c r="F57" s="398"/>
      <c r="G57" s="398"/>
      <c r="H57" s="398"/>
      <c r="I57" s="398"/>
      <c r="J57" s="398"/>
      <c r="K57" s="271"/>
    </row>
    <row r="58" spans="2:11" ht="15" customHeight="1">
      <c r="B58" s="270"/>
      <c r="C58" s="275"/>
      <c r="D58" s="398" t="s">
        <v>878</v>
      </c>
      <c r="E58" s="398"/>
      <c r="F58" s="398"/>
      <c r="G58" s="398"/>
      <c r="H58" s="398"/>
      <c r="I58" s="398"/>
      <c r="J58" s="398"/>
      <c r="K58" s="271"/>
    </row>
    <row r="59" spans="2:11" ht="15" customHeight="1">
      <c r="B59" s="270"/>
      <c r="C59" s="275"/>
      <c r="D59" s="398" t="s">
        <v>879</v>
      </c>
      <c r="E59" s="398"/>
      <c r="F59" s="398"/>
      <c r="G59" s="398"/>
      <c r="H59" s="398"/>
      <c r="I59" s="398"/>
      <c r="J59" s="398"/>
      <c r="K59" s="271"/>
    </row>
    <row r="60" spans="2:11" ht="15" customHeight="1">
      <c r="B60" s="270"/>
      <c r="C60" s="275"/>
      <c r="D60" s="399" t="s">
        <v>880</v>
      </c>
      <c r="E60" s="399"/>
      <c r="F60" s="399"/>
      <c r="G60" s="399"/>
      <c r="H60" s="399"/>
      <c r="I60" s="399"/>
      <c r="J60" s="399"/>
      <c r="K60" s="271"/>
    </row>
    <row r="61" spans="2:11" ht="15" customHeight="1">
      <c r="B61" s="270"/>
      <c r="C61" s="275"/>
      <c r="D61" s="398" t="s">
        <v>881</v>
      </c>
      <c r="E61" s="398"/>
      <c r="F61" s="398"/>
      <c r="G61" s="398"/>
      <c r="H61" s="398"/>
      <c r="I61" s="398"/>
      <c r="J61" s="398"/>
      <c r="K61" s="271"/>
    </row>
    <row r="62" spans="2:11" ht="12.75" customHeight="1">
      <c r="B62" s="270"/>
      <c r="C62" s="275"/>
      <c r="D62" s="275"/>
      <c r="E62" s="278"/>
      <c r="F62" s="275"/>
      <c r="G62" s="275"/>
      <c r="H62" s="275"/>
      <c r="I62" s="275"/>
      <c r="J62" s="275"/>
      <c r="K62" s="271"/>
    </row>
    <row r="63" spans="2:11" ht="15" customHeight="1">
      <c r="B63" s="270"/>
      <c r="C63" s="275"/>
      <c r="D63" s="398" t="s">
        <v>882</v>
      </c>
      <c r="E63" s="398"/>
      <c r="F63" s="398"/>
      <c r="G63" s="398"/>
      <c r="H63" s="398"/>
      <c r="I63" s="398"/>
      <c r="J63" s="398"/>
      <c r="K63" s="271"/>
    </row>
    <row r="64" spans="2:11" ht="15" customHeight="1">
      <c r="B64" s="270"/>
      <c r="C64" s="275"/>
      <c r="D64" s="399" t="s">
        <v>883</v>
      </c>
      <c r="E64" s="399"/>
      <c r="F64" s="399"/>
      <c r="G64" s="399"/>
      <c r="H64" s="399"/>
      <c r="I64" s="399"/>
      <c r="J64" s="399"/>
      <c r="K64" s="271"/>
    </row>
    <row r="65" spans="2:11" ht="15" customHeight="1">
      <c r="B65" s="270"/>
      <c r="C65" s="275"/>
      <c r="D65" s="398" t="s">
        <v>884</v>
      </c>
      <c r="E65" s="398"/>
      <c r="F65" s="398"/>
      <c r="G65" s="398"/>
      <c r="H65" s="398"/>
      <c r="I65" s="398"/>
      <c r="J65" s="398"/>
      <c r="K65" s="271"/>
    </row>
    <row r="66" spans="2:11" ht="15" customHeight="1">
      <c r="B66" s="270"/>
      <c r="C66" s="275"/>
      <c r="D66" s="398" t="s">
        <v>885</v>
      </c>
      <c r="E66" s="398"/>
      <c r="F66" s="398"/>
      <c r="G66" s="398"/>
      <c r="H66" s="398"/>
      <c r="I66" s="398"/>
      <c r="J66" s="398"/>
      <c r="K66" s="271"/>
    </row>
    <row r="67" spans="2:11" ht="15" customHeight="1">
      <c r="B67" s="270"/>
      <c r="C67" s="275"/>
      <c r="D67" s="398" t="s">
        <v>886</v>
      </c>
      <c r="E67" s="398"/>
      <c r="F67" s="398"/>
      <c r="G67" s="398"/>
      <c r="H67" s="398"/>
      <c r="I67" s="398"/>
      <c r="J67" s="398"/>
      <c r="K67" s="271"/>
    </row>
    <row r="68" spans="2:11" ht="15" customHeight="1">
      <c r="B68" s="270"/>
      <c r="C68" s="275"/>
      <c r="D68" s="398" t="s">
        <v>887</v>
      </c>
      <c r="E68" s="398"/>
      <c r="F68" s="398"/>
      <c r="G68" s="398"/>
      <c r="H68" s="398"/>
      <c r="I68" s="398"/>
      <c r="J68" s="398"/>
      <c r="K68" s="271"/>
    </row>
    <row r="69" spans="2:11" ht="12.75" customHeight="1">
      <c r="B69" s="279"/>
      <c r="C69" s="280"/>
      <c r="D69" s="280"/>
      <c r="E69" s="280"/>
      <c r="F69" s="280"/>
      <c r="G69" s="280"/>
      <c r="H69" s="280"/>
      <c r="I69" s="280"/>
      <c r="J69" s="280"/>
      <c r="K69" s="281"/>
    </row>
    <row r="70" spans="2:11" ht="18.75" customHeight="1">
      <c r="B70" s="282"/>
      <c r="C70" s="282"/>
      <c r="D70" s="282"/>
      <c r="E70" s="282"/>
      <c r="F70" s="282"/>
      <c r="G70" s="282"/>
      <c r="H70" s="282"/>
      <c r="I70" s="282"/>
      <c r="J70" s="282"/>
      <c r="K70" s="283"/>
    </row>
    <row r="71" spans="2:11" ht="18.75" customHeight="1">
      <c r="B71" s="283"/>
      <c r="C71" s="283"/>
      <c r="D71" s="283"/>
      <c r="E71" s="283"/>
      <c r="F71" s="283"/>
      <c r="G71" s="283"/>
      <c r="H71" s="283"/>
      <c r="I71" s="283"/>
      <c r="J71" s="283"/>
      <c r="K71" s="283"/>
    </row>
    <row r="72" spans="2:11" ht="7.5" customHeight="1">
      <c r="B72" s="284"/>
      <c r="C72" s="285"/>
      <c r="D72" s="285"/>
      <c r="E72" s="285"/>
      <c r="F72" s="285"/>
      <c r="G72" s="285"/>
      <c r="H72" s="285"/>
      <c r="I72" s="285"/>
      <c r="J72" s="285"/>
      <c r="K72" s="286"/>
    </row>
    <row r="73" spans="2:11" ht="45" customHeight="1">
      <c r="B73" s="287"/>
      <c r="C73" s="397" t="s">
        <v>102</v>
      </c>
      <c r="D73" s="397"/>
      <c r="E73" s="397"/>
      <c r="F73" s="397"/>
      <c r="G73" s="397"/>
      <c r="H73" s="397"/>
      <c r="I73" s="397"/>
      <c r="J73" s="397"/>
      <c r="K73" s="288"/>
    </row>
    <row r="74" spans="2:11" ht="17.25" customHeight="1">
      <c r="B74" s="287"/>
      <c r="C74" s="289" t="s">
        <v>888</v>
      </c>
      <c r="D74" s="289"/>
      <c r="E74" s="289"/>
      <c r="F74" s="289" t="s">
        <v>889</v>
      </c>
      <c r="G74" s="290"/>
      <c r="H74" s="289" t="s">
        <v>133</v>
      </c>
      <c r="I74" s="289" t="s">
        <v>53</v>
      </c>
      <c r="J74" s="289" t="s">
        <v>890</v>
      </c>
      <c r="K74" s="288"/>
    </row>
    <row r="75" spans="2:11" ht="17.25" customHeight="1">
      <c r="B75" s="287"/>
      <c r="C75" s="291" t="s">
        <v>891</v>
      </c>
      <c r="D75" s="291"/>
      <c r="E75" s="291"/>
      <c r="F75" s="292" t="s">
        <v>892</v>
      </c>
      <c r="G75" s="293"/>
      <c r="H75" s="291"/>
      <c r="I75" s="291"/>
      <c r="J75" s="291" t="s">
        <v>893</v>
      </c>
      <c r="K75" s="288"/>
    </row>
    <row r="76" spans="2:11" ht="5.25" customHeight="1">
      <c r="B76" s="287"/>
      <c r="C76" s="294"/>
      <c r="D76" s="294"/>
      <c r="E76" s="294"/>
      <c r="F76" s="294"/>
      <c r="G76" s="295"/>
      <c r="H76" s="294"/>
      <c r="I76" s="294"/>
      <c r="J76" s="294"/>
      <c r="K76" s="288"/>
    </row>
    <row r="77" spans="2:11" ht="15" customHeight="1">
      <c r="B77" s="287"/>
      <c r="C77" s="277" t="s">
        <v>49</v>
      </c>
      <c r="D77" s="294"/>
      <c r="E77" s="294"/>
      <c r="F77" s="296" t="s">
        <v>894</v>
      </c>
      <c r="G77" s="295"/>
      <c r="H77" s="277" t="s">
        <v>895</v>
      </c>
      <c r="I77" s="277" t="s">
        <v>896</v>
      </c>
      <c r="J77" s="277">
        <v>20</v>
      </c>
      <c r="K77" s="288"/>
    </row>
    <row r="78" spans="2:11" ht="15" customHeight="1">
      <c r="B78" s="287"/>
      <c r="C78" s="277" t="s">
        <v>897</v>
      </c>
      <c r="D78" s="277"/>
      <c r="E78" s="277"/>
      <c r="F78" s="296" t="s">
        <v>894</v>
      </c>
      <c r="G78" s="295"/>
      <c r="H78" s="277" t="s">
        <v>898</v>
      </c>
      <c r="I78" s="277" t="s">
        <v>896</v>
      </c>
      <c r="J78" s="277">
        <v>120</v>
      </c>
      <c r="K78" s="288"/>
    </row>
    <row r="79" spans="2:11" ht="15" customHeight="1">
      <c r="B79" s="297"/>
      <c r="C79" s="277" t="s">
        <v>899</v>
      </c>
      <c r="D79" s="277"/>
      <c r="E79" s="277"/>
      <c r="F79" s="296" t="s">
        <v>900</v>
      </c>
      <c r="G79" s="295"/>
      <c r="H79" s="277" t="s">
        <v>901</v>
      </c>
      <c r="I79" s="277" t="s">
        <v>896</v>
      </c>
      <c r="J79" s="277">
        <v>50</v>
      </c>
      <c r="K79" s="288"/>
    </row>
    <row r="80" spans="2:11" ht="15" customHeight="1">
      <c r="B80" s="297"/>
      <c r="C80" s="277" t="s">
        <v>902</v>
      </c>
      <c r="D80" s="277"/>
      <c r="E80" s="277"/>
      <c r="F80" s="296" t="s">
        <v>894</v>
      </c>
      <c r="G80" s="295"/>
      <c r="H80" s="277" t="s">
        <v>903</v>
      </c>
      <c r="I80" s="277" t="s">
        <v>904</v>
      </c>
      <c r="J80" s="277"/>
      <c r="K80" s="288"/>
    </row>
    <row r="81" spans="2:11" ht="15" customHeight="1">
      <c r="B81" s="297"/>
      <c r="C81" s="298" t="s">
        <v>905</v>
      </c>
      <c r="D81" s="298"/>
      <c r="E81" s="298"/>
      <c r="F81" s="299" t="s">
        <v>900</v>
      </c>
      <c r="G81" s="298"/>
      <c r="H81" s="298" t="s">
        <v>906</v>
      </c>
      <c r="I81" s="298" t="s">
        <v>896</v>
      </c>
      <c r="J81" s="298">
        <v>15</v>
      </c>
      <c r="K81" s="288"/>
    </row>
    <row r="82" spans="2:11" ht="15" customHeight="1">
      <c r="B82" s="297"/>
      <c r="C82" s="298" t="s">
        <v>907</v>
      </c>
      <c r="D82" s="298"/>
      <c r="E82" s="298"/>
      <c r="F82" s="299" t="s">
        <v>900</v>
      </c>
      <c r="G82" s="298"/>
      <c r="H82" s="298" t="s">
        <v>908</v>
      </c>
      <c r="I82" s="298" t="s">
        <v>896</v>
      </c>
      <c r="J82" s="298">
        <v>15</v>
      </c>
      <c r="K82" s="288"/>
    </row>
    <row r="83" spans="2:11" ht="15" customHeight="1">
      <c r="B83" s="297"/>
      <c r="C83" s="298" t="s">
        <v>909</v>
      </c>
      <c r="D83" s="298"/>
      <c r="E83" s="298"/>
      <c r="F83" s="299" t="s">
        <v>900</v>
      </c>
      <c r="G83" s="298"/>
      <c r="H83" s="298" t="s">
        <v>910</v>
      </c>
      <c r="I83" s="298" t="s">
        <v>896</v>
      </c>
      <c r="J83" s="298">
        <v>20</v>
      </c>
      <c r="K83" s="288"/>
    </row>
    <row r="84" spans="2:11" ht="15" customHeight="1">
      <c r="B84" s="297"/>
      <c r="C84" s="298" t="s">
        <v>911</v>
      </c>
      <c r="D84" s="298"/>
      <c r="E84" s="298"/>
      <c r="F84" s="299" t="s">
        <v>900</v>
      </c>
      <c r="G84" s="298"/>
      <c r="H84" s="298" t="s">
        <v>912</v>
      </c>
      <c r="I84" s="298" t="s">
        <v>896</v>
      </c>
      <c r="J84" s="298">
        <v>20</v>
      </c>
      <c r="K84" s="288"/>
    </row>
    <row r="85" spans="2:11" ht="15" customHeight="1">
      <c r="B85" s="297"/>
      <c r="C85" s="277" t="s">
        <v>913</v>
      </c>
      <c r="D85" s="277"/>
      <c r="E85" s="277"/>
      <c r="F85" s="296" t="s">
        <v>900</v>
      </c>
      <c r="G85" s="295"/>
      <c r="H85" s="277" t="s">
        <v>914</v>
      </c>
      <c r="I85" s="277" t="s">
        <v>896</v>
      </c>
      <c r="J85" s="277">
        <v>50</v>
      </c>
      <c r="K85" s="288"/>
    </row>
    <row r="86" spans="2:11" ht="15" customHeight="1">
      <c r="B86" s="297"/>
      <c r="C86" s="277" t="s">
        <v>915</v>
      </c>
      <c r="D86" s="277"/>
      <c r="E86" s="277"/>
      <c r="F86" s="296" t="s">
        <v>900</v>
      </c>
      <c r="G86" s="295"/>
      <c r="H86" s="277" t="s">
        <v>916</v>
      </c>
      <c r="I86" s="277" t="s">
        <v>896</v>
      </c>
      <c r="J86" s="277">
        <v>20</v>
      </c>
      <c r="K86" s="288"/>
    </row>
    <row r="87" spans="2:11" ht="15" customHeight="1">
      <c r="B87" s="297"/>
      <c r="C87" s="277" t="s">
        <v>917</v>
      </c>
      <c r="D87" s="277"/>
      <c r="E87" s="277"/>
      <c r="F87" s="296" t="s">
        <v>900</v>
      </c>
      <c r="G87" s="295"/>
      <c r="H87" s="277" t="s">
        <v>918</v>
      </c>
      <c r="I87" s="277" t="s">
        <v>896</v>
      </c>
      <c r="J87" s="277">
        <v>20</v>
      </c>
      <c r="K87" s="288"/>
    </row>
    <row r="88" spans="2:11" ht="15" customHeight="1">
      <c r="B88" s="297"/>
      <c r="C88" s="277" t="s">
        <v>919</v>
      </c>
      <c r="D88" s="277"/>
      <c r="E88" s="277"/>
      <c r="F88" s="296" t="s">
        <v>900</v>
      </c>
      <c r="G88" s="295"/>
      <c r="H88" s="277" t="s">
        <v>920</v>
      </c>
      <c r="I88" s="277" t="s">
        <v>896</v>
      </c>
      <c r="J88" s="277">
        <v>50</v>
      </c>
      <c r="K88" s="288"/>
    </row>
    <row r="89" spans="2:11" ht="15" customHeight="1">
      <c r="B89" s="297"/>
      <c r="C89" s="277" t="s">
        <v>921</v>
      </c>
      <c r="D89" s="277"/>
      <c r="E89" s="277"/>
      <c r="F89" s="296" t="s">
        <v>900</v>
      </c>
      <c r="G89" s="295"/>
      <c r="H89" s="277" t="s">
        <v>921</v>
      </c>
      <c r="I89" s="277" t="s">
        <v>896</v>
      </c>
      <c r="J89" s="277">
        <v>50</v>
      </c>
      <c r="K89" s="288"/>
    </row>
    <row r="90" spans="2:11" ht="15" customHeight="1">
      <c r="B90" s="297"/>
      <c r="C90" s="277" t="s">
        <v>138</v>
      </c>
      <c r="D90" s="277"/>
      <c r="E90" s="277"/>
      <c r="F90" s="296" t="s">
        <v>900</v>
      </c>
      <c r="G90" s="295"/>
      <c r="H90" s="277" t="s">
        <v>922</v>
      </c>
      <c r="I90" s="277" t="s">
        <v>896</v>
      </c>
      <c r="J90" s="277">
        <v>255</v>
      </c>
      <c r="K90" s="288"/>
    </row>
    <row r="91" spans="2:11" ht="15" customHeight="1">
      <c r="B91" s="297"/>
      <c r="C91" s="277" t="s">
        <v>923</v>
      </c>
      <c r="D91" s="277"/>
      <c r="E91" s="277"/>
      <c r="F91" s="296" t="s">
        <v>894</v>
      </c>
      <c r="G91" s="295"/>
      <c r="H91" s="277" t="s">
        <v>924</v>
      </c>
      <c r="I91" s="277" t="s">
        <v>925</v>
      </c>
      <c r="J91" s="277"/>
      <c r="K91" s="288"/>
    </row>
    <row r="92" spans="2:11" ht="15" customHeight="1">
      <c r="B92" s="297"/>
      <c r="C92" s="277" t="s">
        <v>926</v>
      </c>
      <c r="D92" s="277"/>
      <c r="E92" s="277"/>
      <c r="F92" s="296" t="s">
        <v>894</v>
      </c>
      <c r="G92" s="295"/>
      <c r="H92" s="277" t="s">
        <v>927</v>
      </c>
      <c r="I92" s="277" t="s">
        <v>928</v>
      </c>
      <c r="J92" s="277"/>
      <c r="K92" s="288"/>
    </row>
    <row r="93" spans="2:11" ht="15" customHeight="1">
      <c r="B93" s="297"/>
      <c r="C93" s="277" t="s">
        <v>929</v>
      </c>
      <c r="D93" s="277"/>
      <c r="E93" s="277"/>
      <c r="F93" s="296" t="s">
        <v>894</v>
      </c>
      <c r="G93" s="295"/>
      <c r="H93" s="277" t="s">
        <v>929</v>
      </c>
      <c r="I93" s="277" t="s">
        <v>928</v>
      </c>
      <c r="J93" s="277"/>
      <c r="K93" s="288"/>
    </row>
    <row r="94" spans="2:11" ht="15" customHeight="1">
      <c r="B94" s="297"/>
      <c r="C94" s="277" t="s">
        <v>34</v>
      </c>
      <c r="D94" s="277"/>
      <c r="E94" s="277"/>
      <c r="F94" s="296" t="s">
        <v>894</v>
      </c>
      <c r="G94" s="295"/>
      <c r="H94" s="277" t="s">
        <v>930</v>
      </c>
      <c r="I94" s="277" t="s">
        <v>928</v>
      </c>
      <c r="J94" s="277"/>
      <c r="K94" s="288"/>
    </row>
    <row r="95" spans="2:11" ht="15" customHeight="1">
      <c r="B95" s="297"/>
      <c r="C95" s="277" t="s">
        <v>44</v>
      </c>
      <c r="D95" s="277"/>
      <c r="E95" s="277"/>
      <c r="F95" s="296" t="s">
        <v>894</v>
      </c>
      <c r="G95" s="295"/>
      <c r="H95" s="277" t="s">
        <v>931</v>
      </c>
      <c r="I95" s="277" t="s">
        <v>928</v>
      </c>
      <c r="J95" s="277"/>
      <c r="K95" s="288"/>
    </row>
    <row r="96" spans="2:11" ht="15" customHeight="1">
      <c r="B96" s="300"/>
      <c r="C96" s="301"/>
      <c r="D96" s="301"/>
      <c r="E96" s="301"/>
      <c r="F96" s="301"/>
      <c r="G96" s="301"/>
      <c r="H96" s="301"/>
      <c r="I96" s="301"/>
      <c r="J96" s="301"/>
      <c r="K96" s="302"/>
    </row>
    <row r="97" spans="2:11" ht="18.75" customHeight="1">
      <c r="B97" s="303"/>
      <c r="C97" s="304"/>
      <c r="D97" s="304"/>
      <c r="E97" s="304"/>
      <c r="F97" s="304"/>
      <c r="G97" s="304"/>
      <c r="H97" s="304"/>
      <c r="I97" s="304"/>
      <c r="J97" s="304"/>
      <c r="K97" s="303"/>
    </row>
    <row r="98" spans="2:11" ht="18.75" customHeight="1">
      <c r="B98" s="283"/>
      <c r="C98" s="283"/>
      <c r="D98" s="283"/>
      <c r="E98" s="283"/>
      <c r="F98" s="283"/>
      <c r="G98" s="283"/>
      <c r="H98" s="283"/>
      <c r="I98" s="283"/>
      <c r="J98" s="283"/>
      <c r="K98" s="283"/>
    </row>
    <row r="99" spans="2:11" ht="7.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6"/>
    </row>
    <row r="100" spans="2:11" ht="45" customHeight="1">
      <c r="B100" s="287"/>
      <c r="C100" s="397" t="s">
        <v>932</v>
      </c>
      <c r="D100" s="397"/>
      <c r="E100" s="397"/>
      <c r="F100" s="397"/>
      <c r="G100" s="397"/>
      <c r="H100" s="397"/>
      <c r="I100" s="397"/>
      <c r="J100" s="397"/>
      <c r="K100" s="288"/>
    </row>
    <row r="101" spans="2:11" ht="17.25" customHeight="1">
      <c r="B101" s="287"/>
      <c r="C101" s="289" t="s">
        <v>888</v>
      </c>
      <c r="D101" s="289"/>
      <c r="E101" s="289"/>
      <c r="F101" s="289" t="s">
        <v>889</v>
      </c>
      <c r="G101" s="290"/>
      <c r="H101" s="289" t="s">
        <v>133</v>
      </c>
      <c r="I101" s="289" t="s">
        <v>53</v>
      </c>
      <c r="J101" s="289" t="s">
        <v>890</v>
      </c>
      <c r="K101" s="288"/>
    </row>
    <row r="102" spans="2:11" ht="17.25" customHeight="1">
      <c r="B102" s="287"/>
      <c r="C102" s="291" t="s">
        <v>891</v>
      </c>
      <c r="D102" s="291"/>
      <c r="E102" s="291"/>
      <c r="F102" s="292" t="s">
        <v>892</v>
      </c>
      <c r="G102" s="293"/>
      <c r="H102" s="291"/>
      <c r="I102" s="291"/>
      <c r="J102" s="291" t="s">
        <v>893</v>
      </c>
      <c r="K102" s="288"/>
    </row>
    <row r="103" spans="2:11" ht="5.25" customHeight="1">
      <c r="B103" s="287"/>
      <c r="C103" s="289"/>
      <c r="D103" s="289"/>
      <c r="E103" s="289"/>
      <c r="F103" s="289"/>
      <c r="G103" s="305"/>
      <c r="H103" s="289"/>
      <c r="I103" s="289"/>
      <c r="J103" s="289"/>
      <c r="K103" s="288"/>
    </row>
    <row r="104" spans="2:11" ht="15" customHeight="1">
      <c r="B104" s="287"/>
      <c r="C104" s="277" t="s">
        <v>49</v>
      </c>
      <c r="D104" s="294"/>
      <c r="E104" s="294"/>
      <c r="F104" s="296" t="s">
        <v>894</v>
      </c>
      <c r="G104" s="305"/>
      <c r="H104" s="277" t="s">
        <v>933</v>
      </c>
      <c r="I104" s="277" t="s">
        <v>896</v>
      </c>
      <c r="J104" s="277">
        <v>20</v>
      </c>
      <c r="K104" s="288"/>
    </row>
    <row r="105" spans="2:11" ht="15" customHeight="1">
      <c r="B105" s="287"/>
      <c r="C105" s="277" t="s">
        <v>897</v>
      </c>
      <c r="D105" s="277"/>
      <c r="E105" s="277"/>
      <c r="F105" s="296" t="s">
        <v>894</v>
      </c>
      <c r="G105" s="277"/>
      <c r="H105" s="277" t="s">
        <v>933</v>
      </c>
      <c r="I105" s="277" t="s">
        <v>896</v>
      </c>
      <c r="J105" s="277">
        <v>120</v>
      </c>
      <c r="K105" s="288"/>
    </row>
    <row r="106" spans="2:11" ht="15" customHeight="1">
      <c r="B106" s="297"/>
      <c r="C106" s="277" t="s">
        <v>899</v>
      </c>
      <c r="D106" s="277"/>
      <c r="E106" s="277"/>
      <c r="F106" s="296" t="s">
        <v>900</v>
      </c>
      <c r="G106" s="277"/>
      <c r="H106" s="277" t="s">
        <v>933</v>
      </c>
      <c r="I106" s="277" t="s">
        <v>896</v>
      </c>
      <c r="J106" s="277">
        <v>50</v>
      </c>
      <c r="K106" s="288"/>
    </row>
    <row r="107" spans="2:11" ht="15" customHeight="1">
      <c r="B107" s="297"/>
      <c r="C107" s="277" t="s">
        <v>902</v>
      </c>
      <c r="D107" s="277"/>
      <c r="E107" s="277"/>
      <c r="F107" s="296" t="s">
        <v>894</v>
      </c>
      <c r="G107" s="277"/>
      <c r="H107" s="277" t="s">
        <v>933</v>
      </c>
      <c r="I107" s="277" t="s">
        <v>904</v>
      </c>
      <c r="J107" s="277"/>
      <c r="K107" s="288"/>
    </row>
    <row r="108" spans="2:11" ht="15" customHeight="1">
      <c r="B108" s="297"/>
      <c r="C108" s="277" t="s">
        <v>913</v>
      </c>
      <c r="D108" s="277"/>
      <c r="E108" s="277"/>
      <c r="F108" s="296" t="s">
        <v>900</v>
      </c>
      <c r="G108" s="277"/>
      <c r="H108" s="277" t="s">
        <v>933</v>
      </c>
      <c r="I108" s="277" t="s">
        <v>896</v>
      </c>
      <c r="J108" s="277">
        <v>50</v>
      </c>
      <c r="K108" s="288"/>
    </row>
    <row r="109" spans="2:11" ht="15" customHeight="1">
      <c r="B109" s="297"/>
      <c r="C109" s="277" t="s">
        <v>921</v>
      </c>
      <c r="D109" s="277"/>
      <c r="E109" s="277"/>
      <c r="F109" s="296" t="s">
        <v>900</v>
      </c>
      <c r="G109" s="277"/>
      <c r="H109" s="277" t="s">
        <v>933</v>
      </c>
      <c r="I109" s="277" t="s">
        <v>896</v>
      </c>
      <c r="J109" s="277">
        <v>50</v>
      </c>
      <c r="K109" s="288"/>
    </row>
    <row r="110" spans="2:11" ht="15" customHeight="1">
      <c r="B110" s="297"/>
      <c r="C110" s="277" t="s">
        <v>919</v>
      </c>
      <c r="D110" s="277"/>
      <c r="E110" s="277"/>
      <c r="F110" s="296" t="s">
        <v>900</v>
      </c>
      <c r="G110" s="277"/>
      <c r="H110" s="277" t="s">
        <v>933</v>
      </c>
      <c r="I110" s="277" t="s">
        <v>896</v>
      </c>
      <c r="J110" s="277">
        <v>50</v>
      </c>
      <c r="K110" s="288"/>
    </row>
    <row r="111" spans="2:11" ht="15" customHeight="1">
      <c r="B111" s="297"/>
      <c r="C111" s="277" t="s">
        <v>49</v>
      </c>
      <c r="D111" s="277"/>
      <c r="E111" s="277"/>
      <c r="F111" s="296" t="s">
        <v>894</v>
      </c>
      <c r="G111" s="277"/>
      <c r="H111" s="277" t="s">
        <v>934</v>
      </c>
      <c r="I111" s="277" t="s">
        <v>896</v>
      </c>
      <c r="J111" s="277">
        <v>20</v>
      </c>
      <c r="K111" s="288"/>
    </row>
    <row r="112" spans="2:11" ht="15" customHeight="1">
      <c r="B112" s="297"/>
      <c r="C112" s="277" t="s">
        <v>935</v>
      </c>
      <c r="D112" s="277"/>
      <c r="E112" s="277"/>
      <c r="F112" s="296" t="s">
        <v>894</v>
      </c>
      <c r="G112" s="277"/>
      <c r="H112" s="277" t="s">
        <v>936</v>
      </c>
      <c r="I112" s="277" t="s">
        <v>896</v>
      </c>
      <c r="J112" s="277">
        <v>120</v>
      </c>
      <c r="K112" s="288"/>
    </row>
    <row r="113" spans="2:11" ht="15" customHeight="1">
      <c r="B113" s="297"/>
      <c r="C113" s="277" t="s">
        <v>34</v>
      </c>
      <c r="D113" s="277"/>
      <c r="E113" s="277"/>
      <c r="F113" s="296" t="s">
        <v>894</v>
      </c>
      <c r="G113" s="277"/>
      <c r="H113" s="277" t="s">
        <v>937</v>
      </c>
      <c r="I113" s="277" t="s">
        <v>928</v>
      </c>
      <c r="J113" s="277"/>
      <c r="K113" s="288"/>
    </row>
    <row r="114" spans="2:11" ht="15" customHeight="1">
      <c r="B114" s="297"/>
      <c r="C114" s="277" t="s">
        <v>44</v>
      </c>
      <c r="D114" s="277"/>
      <c r="E114" s="277"/>
      <c r="F114" s="296" t="s">
        <v>894</v>
      </c>
      <c r="G114" s="277"/>
      <c r="H114" s="277" t="s">
        <v>938</v>
      </c>
      <c r="I114" s="277" t="s">
        <v>928</v>
      </c>
      <c r="J114" s="277"/>
      <c r="K114" s="288"/>
    </row>
    <row r="115" spans="2:11" ht="15" customHeight="1">
      <c r="B115" s="297"/>
      <c r="C115" s="277" t="s">
        <v>53</v>
      </c>
      <c r="D115" s="277"/>
      <c r="E115" s="277"/>
      <c r="F115" s="296" t="s">
        <v>894</v>
      </c>
      <c r="G115" s="277"/>
      <c r="H115" s="277" t="s">
        <v>939</v>
      </c>
      <c r="I115" s="277" t="s">
        <v>940</v>
      </c>
      <c r="J115" s="277"/>
      <c r="K115" s="288"/>
    </row>
    <row r="116" spans="2:11" ht="15" customHeight="1">
      <c r="B116" s="300"/>
      <c r="C116" s="306"/>
      <c r="D116" s="306"/>
      <c r="E116" s="306"/>
      <c r="F116" s="306"/>
      <c r="G116" s="306"/>
      <c r="H116" s="306"/>
      <c r="I116" s="306"/>
      <c r="J116" s="306"/>
      <c r="K116" s="302"/>
    </row>
    <row r="117" spans="2:11" ht="18.75" customHeight="1">
      <c r="B117" s="307"/>
      <c r="C117" s="273"/>
      <c r="D117" s="273"/>
      <c r="E117" s="273"/>
      <c r="F117" s="308"/>
      <c r="G117" s="273"/>
      <c r="H117" s="273"/>
      <c r="I117" s="273"/>
      <c r="J117" s="273"/>
      <c r="K117" s="307"/>
    </row>
    <row r="118" spans="2:11" ht="18.75" customHeight="1">
      <c r="B118" s="283"/>
      <c r="C118" s="283"/>
      <c r="D118" s="283"/>
      <c r="E118" s="283"/>
      <c r="F118" s="283"/>
      <c r="G118" s="283"/>
      <c r="H118" s="283"/>
      <c r="I118" s="283"/>
      <c r="J118" s="283"/>
      <c r="K118" s="283"/>
    </row>
    <row r="119" spans="2:11" ht="7.5" customHeight="1">
      <c r="B119" s="309"/>
      <c r="C119" s="310"/>
      <c r="D119" s="310"/>
      <c r="E119" s="310"/>
      <c r="F119" s="310"/>
      <c r="G119" s="310"/>
      <c r="H119" s="310"/>
      <c r="I119" s="310"/>
      <c r="J119" s="310"/>
      <c r="K119" s="311"/>
    </row>
    <row r="120" spans="2:11" ht="45" customHeight="1">
      <c r="B120" s="312"/>
      <c r="C120" s="396" t="s">
        <v>941</v>
      </c>
      <c r="D120" s="396"/>
      <c r="E120" s="396"/>
      <c r="F120" s="396"/>
      <c r="G120" s="396"/>
      <c r="H120" s="396"/>
      <c r="I120" s="396"/>
      <c r="J120" s="396"/>
      <c r="K120" s="313"/>
    </row>
    <row r="121" spans="2:11" ht="17.25" customHeight="1">
      <c r="B121" s="314"/>
      <c r="C121" s="289" t="s">
        <v>888</v>
      </c>
      <c r="D121" s="289"/>
      <c r="E121" s="289"/>
      <c r="F121" s="289" t="s">
        <v>889</v>
      </c>
      <c r="G121" s="290"/>
      <c r="H121" s="289" t="s">
        <v>133</v>
      </c>
      <c r="I121" s="289" t="s">
        <v>53</v>
      </c>
      <c r="J121" s="289" t="s">
        <v>890</v>
      </c>
      <c r="K121" s="315"/>
    </row>
    <row r="122" spans="2:11" ht="17.25" customHeight="1">
      <c r="B122" s="314"/>
      <c r="C122" s="291" t="s">
        <v>891</v>
      </c>
      <c r="D122" s="291"/>
      <c r="E122" s="291"/>
      <c r="F122" s="292" t="s">
        <v>892</v>
      </c>
      <c r="G122" s="293"/>
      <c r="H122" s="291"/>
      <c r="I122" s="291"/>
      <c r="J122" s="291" t="s">
        <v>893</v>
      </c>
      <c r="K122" s="315"/>
    </row>
    <row r="123" spans="2:11" ht="5.25" customHeight="1">
      <c r="B123" s="316"/>
      <c r="C123" s="294"/>
      <c r="D123" s="294"/>
      <c r="E123" s="294"/>
      <c r="F123" s="294"/>
      <c r="G123" s="277"/>
      <c r="H123" s="294"/>
      <c r="I123" s="294"/>
      <c r="J123" s="294"/>
      <c r="K123" s="317"/>
    </row>
    <row r="124" spans="2:11" ht="15" customHeight="1">
      <c r="B124" s="316"/>
      <c r="C124" s="277" t="s">
        <v>897</v>
      </c>
      <c r="D124" s="294"/>
      <c r="E124" s="294"/>
      <c r="F124" s="296" t="s">
        <v>894</v>
      </c>
      <c r="G124" s="277"/>
      <c r="H124" s="277" t="s">
        <v>933</v>
      </c>
      <c r="I124" s="277" t="s">
        <v>896</v>
      </c>
      <c r="J124" s="277">
        <v>120</v>
      </c>
      <c r="K124" s="318"/>
    </row>
    <row r="125" spans="2:11" ht="15" customHeight="1">
      <c r="B125" s="316"/>
      <c r="C125" s="277" t="s">
        <v>942</v>
      </c>
      <c r="D125" s="277"/>
      <c r="E125" s="277"/>
      <c r="F125" s="296" t="s">
        <v>894</v>
      </c>
      <c r="G125" s="277"/>
      <c r="H125" s="277" t="s">
        <v>943</v>
      </c>
      <c r="I125" s="277" t="s">
        <v>896</v>
      </c>
      <c r="J125" s="277" t="s">
        <v>944</v>
      </c>
      <c r="K125" s="318"/>
    </row>
    <row r="126" spans="2:11" ht="15" customHeight="1">
      <c r="B126" s="316"/>
      <c r="C126" s="277" t="s">
        <v>81</v>
      </c>
      <c r="D126" s="277"/>
      <c r="E126" s="277"/>
      <c r="F126" s="296" t="s">
        <v>894</v>
      </c>
      <c r="G126" s="277"/>
      <c r="H126" s="277" t="s">
        <v>945</v>
      </c>
      <c r="I126" s="277" t="s">
        <v>896</v>
      </c>
      <c r="J126" s="277" t="s">
        <v>944</v>
      </c>
      <c r="K126" s="318"/>
    </row>
    <row r="127" spans="2:11" ht="15" customHeight="1">
      <c r="B127" s="316"/>
      <c r="C127" s="277" t="s">
        <v>905</v>
      </c>
      <c r="D127" s="277"/>
      <c r="E127" s="277"/>
      <c r="F127" s="296" t="s">
        <v>900</v>
      </c>
      <c r="G127" s="277"/>
      <c r="H127" s="277" t="s">
        <v>906</v>
      </c>
      <c r="I127" s="277" t="s">
        <v>896</v>
      </c>
      <c r="J127" s="277">
        <v>15</v>
      </c>
      <c r="K127" s="318"/>
    </row>
    <row r="128" spans="2:11" ht="15" customHeight="1">
      <c r="B128" s="316"/>
      <c r="C128" s="298" t="s">
        <v>907</v>
      </c>
      <c r="D128" s="298"/>
      <c r="E128" s="298"/>
      <c r="F128" s="299" t="s">
        <v>900</v>
      </c>
      <c r="G128" s="298"/>
      <c r="H128" s="298" t="s">
        <v>908</v>
      </c>
      <c r="I128" s="298" t="s">
        <v>896</v>
      </c>
      <c r="J128" s="298">
        <v>15</v>
      </c>
      <c r="K128" s="318"/>
    </row>
    <row r="129" spans="2:11" ht="15" customHeight="1">
      <c r="B129" s="316"/>
      <c r="C129" s="298" t="s">
        <v>909</v>
      </c>
      <c r="D129" s="298"/>
      <c r="E129" s="298"/>
      <c r="F129" s="299" t="s">
        <v>900</v>
      </c>
      <c r="G129" s="298"/>
      <c r="H129" s="298" t="s">
        <v>910</v>
      </c>
      <c r="I129" s="298" t="s">
        <v>896</v>
      </c>
      <c r="J129" s="298">
        <v>20</v>
      </c>
      <c r="K129" s="318"/>
    </row>
    <row r="130" spans="2:11" ht="15" customHeight="1">
      <c r="B130" s="316"/>
      <c r="C130" s="298" t="s">
        <v>911</v>
      </c>
      <c r="D130" s="298"/>
      <c r="E130" s="298"/>
      <c r="F130" s="299" t="s">
        <v>900</v>
      </c>
      <c r="G130" s="298"/>
      <c r="H130" s="298" t="s">
        <v>912</v>
      </c>
      <c r="I130" s="298" t="s">
        <v>896</v>
      </c>
      <c r="J130" s="298">
        <v>20</v>
      </c>
      <c r="K130" s="318"/>
    </row>
    <row r="131" spans="2:11" ht="15" customHeight="1">
      <c r="B131" s="316"/>
      <c r="C131" s="277" t="s">
        <v>899</v>
      </c>
      <c r="D131" s="277"/>
      <c r="E131" s="277"/>
      <c r="F131" s="296" t="s">
        <v>900</v>
      </c>
      <c r="G131" s="277"/>
      <c r="H131" s="277" t="s">
        <v>933</v>
      </c>
      <c r="I131" s="277" t="s">
        <v>896</v>
      </c>
      <c r="J131" s="277">
        <v>50</v>
      </c>
      <c r="K131" s="318"/>
    </row>
    <row r="132" spans="2:11" ht="15" customHeight="1">
      <c r="B132" s="316"/>
      <c r="C132" s="277" t="s">
        <v>913</v>
      </c>
      <c r="D132" s="277"/>
      <c r="E132" s="277"/>
      <c r="F132" s="296" t="s">
        <v>900</v>
      </c>
      <c r="G132" s="277"/>
      <c r="H132" s="277" t="s">
        <v>933</v>
      </c>
      <c r="I132" s="277" t="s">
        <v>896</v>
      </c>
      <c r="J132" s="277">
        <v>50</v>
      </c>
      <c r="K132" s="318"/>
    </row>
    <row r="133" spans="2:11" ht="15" customHeight="1">
      <c r="B133" s="316"/>
      <c r="C133" s="277" t="s">
        <v>919</v>
      </c>
      <c r="D133" s="277"/>
      <c r="E133" s="277"/>
      <c r="F133" s="296" t="s">
        <v>900</v>
      </c>
      <c r="G133" s="277"/>
      <c r="H133" s="277" t="s">
        <v>933</v>
      </c>
      <c r="I133" s="277" t="s">
        <v>896</v>
      </c>
      <c r="J133" s="277">
        <v>50</v>
      </c>
      <c r="K133" s="318"/>
    </row>
    <row r="134" spans="2:11" ht="15" customHeight="1">
      <c r="B134" s="316"/>
      <c r="C134" s="277" t="s">
        <v>921</v>
      </c>
      <c r="D134" s="277"/>
      <c r="E134" s="277"/>
      <c r="F134" s="296" t="s">
        <v>900</v>
      </c>
      <c r="G134" s="277"/>
      <c r="H134" s="277" t="s">
        <v>933</v>
      </c>
      <c r="I134" s="277" t="s">
        <v>896</v>
      </c>
      <c r="J134" s="277">
        <v>50</v>
      </c>
      <c r="K134" s="318"/>
    </row>
    <row r="135" spans="2:11" ht="15" customHeight="1">
      <c r="B135" s="316"/>
      <c r="C135" s="277" t="s">
        <v>138</v>
      </c>
      <c r="D135" s="277"/>
      <c r="E135" s="277"/>
      <c r="F135" s="296" t="s">
        <v>900</v>
      </c>
      <c r="G135" s="277"/>
      <c r="H135" s="277" t="s">
        <v>946</v>
      </c>
      <c r="I135" s="277" t="s">
        <v>896</v>
      </c>
      <c r="J135" s="277">
        <v>255</v>
      </c>
      <c r="K135" s="318"/>
    </row>
    <row r="136" spans="2:11" ht="15" customHeight="1">
      <c r="B136" s="316"/>
      <c r="C136" s="277" t="s">
        <v>923</v>
      </c>
      <c r="D136" s="277"/>
      <c r="E136" s="277"/>
      <c r="F136" s="296" t="s">
        <v>894</v>
      </c>
      <c r="G136" s="277"/>
      <c r="H136" s="277" t="s">
        <v>947</v>
      </c>
      <c r="I136" s="277" t="s">
        <v>925</v>
      </c>
      <c r="J136" s="277"/>
      <c r="K136" s="318"/>
    </row>
    <row r="137" spans="2:11" ht="15" customHeight="1">
      <c r="B137" s="316"/>
      <c r="C137" s="277" t="s">
        <v>926</v>
      </c>
      <c r="D137" s="277"/>
      <c r="E137" s="277"/>
      <c r="F137" s="296" t="s">
        <v>894</v>
      </c>
      <c r="G137" s="277"/>
      <c r="H137" s="277" t="s">
        <v>948</v>
      </c>
      <c r="I137" s="277" t="s">
        <v>928</v>
      </c>
      <c r="J137" s="277"/>
      <c r="K137" s="318"/>
    </row>
    <row r="138" spans="2:11" ht="15" customHeight="1">
      <c r="B138" s="316"/>
      <c r="C138" s="277" t="s">
        <v>929</v>
      </c>
      <c r="D138" s="277"/>
      <c r="E138" s="277"/>
      <c r="F138" s="296" t="s">
        <v>894</v>
      </c>
      <c r="G138" s="277"/>
      <c r="H138" s="277" t="s">
        <v>929</v>
      </c>
      <c r="I138" s="277" t="s">
        <v>928</v>
      </c>
      <c r="J138" s="277"/>
      <c r="K138" s="318"/>
    </row>
    <row r="139" spans="2:11" ht="15" customHeight="1">
      <c r="B139" s="316"/>
      <c r="C139" s="277" t="s">
        <v>34</v>
      </c>
      <c r="D139" s="277"/>
      <c r="E139" s="277"/>
      <c r="F139" s="296" t="s">
        <v>894</v>
      </c>
      <c r="G139" s="277"/>
      <c r="H139" s="277" t="s">
        <v>949</v>
      </c>
      <c r="I139" s="277" t="s">
        <v>928</v>
      </c>
      <c r="J139" s="277"/>
      <c r="K139" s="318"/>
    </row>
    <row r="140" spans="2:11" ht="15" customHeight="1">
      <c r="B140" s="316"/>
      <c r="C140" s="277" t="s">
        <v>950</v>
      </c>
      <c r="D140" s="277"/>
      <c r="E140" s="277"/>
      <c r="F140" s="296" t="s">
        <v>894</v>
      </c>
      <c r="G140" s="277"/>
      <c r="H140" s="277" t="s">
        <v>951</v>
      </c>
      <c r="I140" s="277" t="s">
        <v>928</v>
      </c>
      <c r="J140" s="277"/>
      <c r="K140" s="318"/>
    </row>
    <row r="141" spans="2:11" ht="15" customHeight="1">
      <c r="B141" s="319"/>
      <c r="C141" s="320"/>
      <c r="D141" s="320"/>
      <c r="E141" s="320"/>
      <c r="F141" s="320"/>
      <c r="G141" s="320"/>
      <c r="H141" s="320"/>
      <c r="I141" s="320"/>
      <c r="J141" s="320"/>
      <c r="K141" s="321"/>
    </row>
    <row r="142" spans="2:11" ht="18.75" customHeight="1">
      <c r="B142" s="273"/>
      <c r="C142" s="273"/>
      <c r="D142" s="273"/>
      <c r="E142" s="273"/>
      <c r="F142" s="308"/>
      <c r="G142" s="273"/>
      <c r="H142" s="273"/>
      <c r="I142" s="273"/>
      <c r="J142" s="273"/>
      <c r="K142" s="273"/>
    </row>
    <row r="143" spans="2:11" ht="18.75" customHeight="1">
      <c r="B143" s="283"/>
      <c r="C143" s="283"/>
      <c r="D143" s="283"/>
      <c r="E143" s="283"/>
      <c r="F143" s="283"/>
      <c r="G143" s="283"/>
      <c r="H143" s="283"/>
      <c r="I143" s="283"/>
      <c r="J143" s="283"/>
      <c r="K143" s="283"/>
    </row>
    <row r="144" spans="2:11" ht="7.5" customHeight="1">
      <c r="B144" s="284"/>
      <c r="C144" s="285"/>
      <c r="D144" s="285"/>
      <c r="E144" s="285"/>
      <c r="F144" s="285"/>
      <c r="G144" s="285"/>
      <c r="H144" s="285"/>
      <c r="I144" s="285"/>
      <c r="J144" s="285"/>
      <c r="K144" s="286"/>
    </row>
    <row r="145" spans="2:11" ht="45" customHeight="1">
      <c r="B145" s="287"/>
      <c r="C145" s="397" t="s">
        <v>952</v>
      </c>
      <c r="D145" s="397"/>
      <c r="E145" s="397"/>
      <c r="F145" s="397"/>
      <c r="G145" s="397"/>
      <c r="H145" s="397"/>
      <c r="I145" s="397"/>
      <c r="J145" s="397"/>
      <c r="K145" s="288"/>
    </row>
    <row r="146" spans="2:11" ht="17.25" customHeight="1">
      <c r="B146" s="287"/>
      <c r="C146" s="289" t="s">
        <v>888</v>
      </c>
      <c r="D146" s="289"/>
      <c r="E146" s="289"/>
      <c r="F146" s="289" t="s">
        <v>889</v>
      </c>
      <c r="G146" s="290"/>
      <c r="H146" s="289" t="s">
        <v>133</v>
      </c>
      <c r="I146" s="289" t="s">
        <v>53</v>
      </c>
      <c r="J146" s="289" t="s">
        <v>890</v>
      </c>
      <c r="K146" s="288"/>
    </row>
    <row r="147" spans="2:11" ht="17.25" customHeight="1">
      <c r="B147" s="287"/>
      <c r="C147" s="291" t="s">
        <v>891</v>
      </c>
      <c r="D147" s="291"/>
      <c r="E147" s="291"/>
      <c r="F147" s="292" t="s">
        <v>892</v>
      </c>
      <c r="G147" s="293"/>
      <c r="H147" s="291"/>
      <c r="I147" s="291"/>
      <c r="J147" s="291" t="s">
        <v>893</v>
      </c>
      <c r="K147" s="288"/>
    </row>
    <row r="148" spans="2:11" ht="5.25" customHeight="1">
      <c r="B148" s="297"/>
      <c r="C148" s="294"/>
      <c r="D148" s="294"/>
      <c r="E148" s="294"/>
      <c r="F148" s="294"/>
      <c r="G148" s="295"/>
      <c r="H148" s="294"/>
      <c r="I148" s="294"/>
      <c r="J148" s="294"/>
      <c r="K148" s="318"/>
    </row>
    <row r="149" spans="2:11" ht="15" customHeight="1">
      <c r="B149" s="297"/>
      <c r="C149" s="322" t="s">
        <v>897</v>
      </c>
      <c r="D149" s="277"/>
      <c r="E149" s="277"/>
      <c r="F149" s="323" t="s">
        <v>894</v>
      </c>
      <c r="G149" s="277"/>
      <c r="H149" s="322" t="s">
        <v>933</v>
      </c>
      <c r="I149" s="322" t="s">
        <v>896</v>
      </c>
      <c r="J149" s="322">
        <v>120</v>
      </c>
      <c r="K149" s="318"/>
    </row>
    <row r="150" spans="2:11" ht="15" customHeight="1">
      <c r="B150" s="297"/>
      <c r="C150" s="322" t="s">
        <v>942</v>
      </c>
      <c r="D150" s="277"/>
      <c r="E150" s="277"/>
      <c r="F150" s="323" t="s">
        <v>894</v>
      </c>
      <c r="G150" s="277"/>
      <c r="H150" s="322" t="s">
        <v>953</v>
      </c>
      <c r="I150" s="322" t="s">
        <v>896</v>
      </c>
      <c r="J150" s="322" t="s">
        <v>944</v>
      </c>
      <c r="K150" s="318"/>
    </row>
    <row r="151" spans="2:11" ht="15" customHeight="1">
      <c r="B151" s="297"/>
      <c r="C151" s="322" t="s">
        <v>81</v>
      </c>
      <c r="D151" s="277"/>
      <c r="E151" s="277"/>
      <c r="F151" s="323" t="s">
        <v>894</v>
      </c>
      <c r="G151" s="277"/>
      <c r="H151" s="322" t="s">
        <v>954</v>
      </c>
      <c r="I151" s="322" t="s">
        <v>896</v>
      </c>
      <c r="J151" s="322" t="s">
        <v>944</v>
      </c>
      <c r="K151" s="318"/>
    </row>
    <row r="152" spans="2:11" ht="15" customHeight="1">
      <c r="B152" s="297"/>
      <c r="C152" s="322" t="s">
        <v>899</v>
      </c>
      <c r="D152" s="277"/>
      <c r="E152" s="277"/>
      <c r="F152" s="323" t="s">
        <v>900</v>
      </c>
      <c r="G152" s="277"/>
      <c r="H152" s="322" t="s">
        <v>933</v>
      </c>
      <c r="I152" s="322" t="s">
        <v>896</v>
      </c>
      <c r="J152" s="322">
        <v>50</v>
      </c>
      <c r="K152" s="318"/>
    </row>
    <row r="153" spans="2:11" ht="15" customHeight="1">
      <c r="B153" s="297"/>
      <c r="C153" s="322" t="s">
        <v>902</v>
      </c>
      <c r="D153" s="277"/>
      <c r="E153" s="277"/>
      <c r="F153" s="323" t="s">
        <v>894</v>
      </c>
      <c r="G153" s="277"/>
      <c r="H153" s="322" t="s">
        <v>933</v>
      </c>
      <c r="I153" s="322" t="s">
        <v>904</v>
      </c>
      <c r="J153" s="322"/>
      <c r="K153" s="318"/>
    </row>
    <row r="154" spans="2:11" ht="15" customHeight="1">
      <c r="B154" s="297"/>
      <c r="C154" s="322" t="s">
        <v>913</v>
      </c>
      <c r="D154" s="277"/>
      <c r="E154" s="277"/>
      <c r="F154" s="323" t="s">
        <v>900</v>
      </c>
      <c r="G154" s="277"/>
      <c r="H154" s="322" t="s">
        <v>933</v>
      </c>
      <c r="I154" s="322" t="s">
        <v>896</v>
      </c>
      <c r="J154" s="322">
        <v>50</v>
      </c>
      <c r="K154" s="318"/>
    </row>
    <row r="155" spans="2:11" ht="15" customHeight="1">
      <c r="B155" s="297"/>
      <c r="C155" s="322" t="s">
        <v>921</v>
      </c>
      <c r="D155" s="277"/>
      <c r="E155" s="277"/>
      <c r="F155" s="323" t="s">
        <v>900</v>
      </c>
      <c r="G155" s="277"/>
      <c r="H155" s="322" t="s">
        <v>933</v>
      </c>
      <c r="I155" s="322" t="s">
        <v>896</v>
      </c>
      <c r="J155" s="322">
        <v>50</v>
      </c>
      <c r="K155" s="318"/>
    </row>
    <row r="156" spans="2:11" ht="15" customHeight="1">
      <c r="B156" s="297"/>
      <c r="C156" s="322" t="s">
        <v>919</v>
      </c>
      <c r="D156" s="277"/>
      <c r="E156" s="277"/>
      <c r="F156" s="323" t="s">
        <v>900</v>
      </c>
      <c r="G156" s="277"/>
      <c r="H156" s="322" t="s">
        <v>933</v>
      </c>
      <c r="I156" s="322" t="s">
        <v>896</v>
      </c>
      <c r="J156" s="322">
        <v>50</v>
      </c>
      <c r="K156" s="318"/>
    </row>
    <row r="157" spans="2:11" ht="15" customHeight="1">
      <c r="B157" s="297"/>
      <c r="C157" s="322" t="s">
        <v>109</v>
      </c>
      <c r="D157" s="277"/>
      <c r="E157" s="277"/>
      <c r="F157" s="323" t="s">
        <v>894</v>
      </c>
      <c r="G157" s="277"/>
      <c r="H157" s="322" t="s">
        <v>955</v>
      </c>
      <c r="I157" s="322" t="s">
        <v>896</v>
      </c>
      <c r="J157" s="322" t="s">
        <v>956</v>
      </c>
      <c r="K157" s="318"/>
    </row>
    <row r="158" spans="2:11" ht="15" customHeight="1">
      <c r="B158" s="297"/>
      <c r="C158" s="322" t="s">
        <v>957</v>
      </c>
      <c r="D158" s="277"/>
      <c r="E158" s="277"/>
      <c r="F158" s="323" t="s">
        <v>894</v>
      </c>
      <c r="G158" s="277"/>
      <c r="H158" s="322" t="s">
        <v>958</v>
      </c>
      <c r="I158" s="322" t="s">
        <v>928</v>
      </c>
      <c r="J158" s="322"/>
      <c r="K158" s="318"/>
    </row>
    <row r="159" spans="2:11" ht="15" customHeight="1">
      <c r="B159" s="324"/>
      <c r="C159" s="306"/>
      <c r="D159" s="306"/>
      <c r="E159" s="306"/>
      <c r="F159" s="306"/>
      <c r="G159" s="306"/>
      <c r="H159" s="306"/>
      <c r="I159" s="306"/>
      <c r="J159" s="306"/>
      <c r="K159" s="325"/>
    </row>
    <row r="160" spans="2:11" ht="18.75" customHeight="1">
      <c r="B160" s="273"/>
      <c r="C160" s="277"/>
      <c r="D160" s="277"/>
      <c r="E160" s="277"/>
      <c r="F160" s="296"/>
      <c r="G160" s="277"/>
      <c r="H160" s="277"/>
      <c r="I160" s="277"/>
      <c r="J160" s="277"/>
      <c r="K160" s="273"/>
    </row>
    <row r="161" spans="2:11" ht="18.75" customHeight="1">
      <c r="B161" s="283"/>
      <c r="C161" s="283"/>
      <c r="D161" s="283"/>
      <c r="E161" s="283"/>
      <c r="F161" s="283"/>
      <c r="G161" s="283"/>
      <c r="H161" s="283"/>
      <c r="I161" s="283"/>
      <c r="J161" s="283"/>
      <c r="K161" s="283"/>
    </row>
    <row r="162" spans="2:11" ht="7.5" customHeight="1">
      <c r="B162" s="265"/>
      <c r="C162" s="266"/>
      <c r="D162" s="266"/>
      <c r="E162" s="266"/>
      <c r="F162" s="266"/>
      <c r="G162" s="266"/>
      <c r="H162" s="266"/>
      <c r="I162" s="266"/>
      <c r="J162" s="266"/>
      <c r="K162" s="267"/>
    </row>
    <row r="163" spans="2:11" ht="45" customHeight="1">
      <c r="B163" s="268"/>
      <c r="C163" s="396" t="s">
        <v>959</v>
      </c>
      <c r="D163" s="396"/>
      <c r="E163" s="396"/>
      <c r="F163" s="396"/>
      <c r="G163" s="396"/>
      <c r="H163" s="396"/>
      <c r="I163" s="396"/>
      <c r="J163" s="396"/>
      <c r="K163" s="269"/>
    </row>
    <row r="164" spans="2:11" ht="17.25" customHeight="1">
      <c r="B164" s="268"/>
      <c r="C164" s="289" t="s">
        <v>888</v>
      </c>
      <c r="D164" s="289"/>
      <c r="E164" s="289"/>
      <c r="F164" s="289" t="s">
        <v>889</v>
      </c>
      <c r="G164" s="326"/>
      <c r="H164" s="327" t="s">
        <v>133</v>
      </c>
      <c r="I164" s="327" t="s">
        <v>53</v>
      </c>
      <c r="J164" s="289" t="s">
        <v>890</v>
      </c>
      <c r="K164" s="269"/>
    </row>
    <row r="165" spans="2:11" ht="17.25" customHeight="1">
      <c r="B165" s="270"/>
      <c r="C165" s="291" t="s">
        <v>891</v>
      </c>
      <c r="D165" s="291"/>
      <c r="E165" s="291"/>
      <c r="F165" s="292" t="s">
        <v>892</v>
      </c>
      <c r="G165" s="328"/>
      <c r="H165" s="329"/>
      <c r="I165" s="329"/>
      <c r="J165" s="291" t="s">
        <v>893</v>
      </c>
      <c r="K165" s="271"/>
    </row>
    <row r="166" spans="2:11" ht="5.25" customHeight="1">
      <c r="B166" s="297"/>
      <c r="C166" s="294"/>
      <c r="D166" s="294"/>
      <c r="E166" s="294"/>
      <c r="F166" s="294"/>
      <c r="G166" s="295"/>
      <c r="H166" s="294"/>
      <c r="I166" s="294"/>
      <c r="J166" s="294"/>
      <c r="K166" s="318"/>
    </row>
    <row r="167" spans="2:11" ht="15" customHeight="1">
      <c r="B167" s="297"/>
      <c r="C167" s="277" t="s">
        <v>897</v>
      </c>
      <c r="D167" s="277"/>
      <c r="E167" s="277"/>
      <c r="F167" s="296" t="s">
        <v>894</v>
      </c>
      <c r="G167" s="277"/>
      <c r="H167" s="277" t="s">
        <v>933</v>
      </c>
      <c r="I167" s="277" t="s">
        <v>896</v>
      </c>
      <c r="J167" s="277">
        <v>120</v>
      </c>
      <c r="K167" s="318"/>
    </row>
    <row r="168" spans="2:11" ht="15" customHeight="1">
      <c r="B168" s="297"/>
      <c r="C168" s="277" t="s">
        <v>942</v>
      </c>
      <c r="D168" s="277"/>
      <c r="E168" s="277"/>
      <c r="F168" s="296" t="s">
        <v>894</v>
      </c>
      <c r="G168" s="277"/>
      <c r="H168" s="277" t="s">
        <v>943</v>
      </c>
      <c r="I168" s="277" t="s">
        <v>896</v>
      </c>
      <c r="J168" s="277" t="s">
        <v>944</v>
      </c>
      <c r="K168" s="318"/>
    </row>
    <row r="169" spans="2:11" ht="15" customHeight="1">
      <c r="B169" s="297"/>
      <c r="C169" s="277" t="s">
        <v>81</v>
      </c>
      <c r="D169" s="277"/>
      <c r="E169" s="277"/>
      <c r="F169" s="296" t="s">
        <v>894</v>
      </c>
      <c r="G169" s="277"/>
      <c r="H169" s="277" t="s">
        <v>960</v>
      </c>
      <c r="I169" s="277" t="s">
        <v>896</v>
      </c>
      <c r="J169" s="277" t="s">
        <v>944</v>
      </c>
      <c r="K169" s="318"/>
    </row>
    <row r="170" spans="2:11" ht="15" customHeight="1">
      <c r="B170" s="297"/>
      <c r="C170" s="277" t="s">
        <v>899</v>
      </c>
      <c r="D170" s="277"/>
      <c r="E170" s="277"/>
      <c r="F170" s="296" t="s">
        <v>900</v>
      </c>
      <c r="G170" s="277"/>
      <c r="H170" s="277" t="s">
        <v>960</v>
      </c>
      <c r="I170" s="277" t="s">
        <v>896</v>
      </c>
      <c r="J170" s="277">
        <v>50</v>
      </c>
      <c r="K170" s="318"/>
    </row>
    <row r="171" spans="2:11" ht="15" customHeight="1">
      <c r="B171" s="297"/>
      <c r="C171" s="277" t="s">
        <v>902</v>
      </c>
      <c r="D171" s="277"/>
      <c r="E171" s="277"/>
      <c r="F171" s="296" t="s">
        <v>894</v>
      </c>
      <c r="G171" s="277"/>
      <c r="H171" s="277" t="s">
        <v>960</v>
      </c>
      <c r="I171" s="277" t="s">
        <v>904</v>
      </c>
      <c r="J171" s="277"/>
      <c r="K171" s="318"/>
    </row>
    <row r="172" spans="2:11" ht="15" customHeight="1">
      <c r="B172" s="297"/>
      <c r="C172" s="277" t="s">
        <v>913</v>
      </c>
      <c r="D172" s="277"/>
      <c r="E172" s="277"/>
      <c r="F172" s="296" t="s">
        <v>900</v>
      </c>
      <c r="G172" s="277"/>
      <c r="H172" s="277" t="s">
        <v>960</v>
      </c>
      <c r="I172" s="277" t="s">
        <v>896</v>
      </c>
      <c r="J172" s="277">
        <v>50</v>
      </c>
      <c r="K172" s="318"/>
    </row>
    <row r="173" spans="2:11" ht="15" customHeight="1">
      <c r="B173" s="297"/>
      <c r="C173" s="277" t="s">
        <v>921</v>
      </c>
      <c r="D173" s="277"/>
      <c r="E173" s="277"/>
      <c r="F173" s="296" t="s">
        <v>900</v>
      </c>
      <c r="G173" s="277"/>
      <c r="H173" s="277" t="s">
        <v>960</v>
      </c>
      <c r="I173" s="277" t="s">
        <v>896</v>
      </c>
      <c r="J173" s="277">
        <v>50</v>
      </c>
      <c r="K173" s="318"/>
    </row>
    <row r="174" spans="2:11" ht="15" customHeight="1">
      <c r="B174" s="297"/>
      <c r="C174" s="277" t="s">
        <v>919</v>
      </c>
      <c r="D174" s="277"/>
      <c r="E174" s="277"/>
      <c r="F174" s="296" t="s">
        <v>900</v>
      </c>
      <c r="G174" s="277"/>
      <c r="H174" s="277" t="s">
        <v>960</v>
      </c>
      <c r="I174" s="277" t="s">
        <v>896</v>
      </c>
      <c r="J174" s="277">
        <v>50</v>
      </c>
      <c r="K174" s="318"/>
    </row>
    <row r="175" spans="2:11" ht="15" customHeight="1">
      <c r="B175" s="297"/>
      <c r="C175" s="277" t="s">
        <v>132</v>
      </c>
      <c r="D175" s="277"/>
      <c r="E175" s="277"/>
      <c r="F175" s="296" t="s">
        <v>894</v>
      </c>
      <c r="G175" s="277"/>
      <c r="H175" s="277" t="s">
        <v>961</v>
      </c>
      <c r="I175" s="277" t="s">
        <v>962</v>
      </c>
      <c r="J175" s="277"/>
      <c r="K175" s="318"/>
    </row>
    <row r="176" spans="2:11" ht="15" customHeight="1">
      <c r="B176" s="297"/>
      <c r="C176" s="277" t="s">
        <v>53</v>
      </c>
      <c r="D176" s="277"/>
      <c r="E176" s="277"/>
      <c r="F176" s="296" t="s">
        <v>894</v>
      </c>
      <c r="G176" s="277"/>
      <c r="H176" s="277" t="s">
        <v>963</v>
      </c>
      <c r="I176" s="277" t="s">
        <v>964</v>
      </c>
      <c r="J176" s="277">
        <v>1</v>
      </c>
      <c r="K176" s="318"/>
    </row>
    <row r="177" spans="2:11" ht="15" customHeight="1">
      <c r="B177" s="297"/>
      <c r="C177" s="277" t="s">
        <v>49</v>
      </c>
      <c r="D177" s="277"/>
      <c r="E177" s="277"/>
      <c r="F177" s="296" t="s">
        <v>894</v>
      </c>
      <c r="G177" s="277"/>
      <c r="H177" s="277" t="s">
        <v>965</v>
      </c>
      <c r="I177" s="277" t="s">
        <v>896</v>
      </c>
      <c r="J177" s="277">
        <v>20</v>
      </c>
      <c r="K177" s="318"/>
    </row>
    <row r="178" spans="2:11" ht="15" customHeight="1">
      <c r="B178" s="297"/>
      <c r="C178" s="277" t="s">
        <v>133</v>
      </c>
      <c r="D178" s="277"/>
      <c r="E178" s="277"/>
      <c r="F178" s="296" t="s">
        <v>894</v>
      </c>
      <c r="G178" s="277"/>
      <c r="H178" s="277" t="s">
        <v>966</v>
      </c>
      <c r="I178" s="277" t="s">
        <v>896</v>
      </c>
      <c r="J178" s="277">
        <v>255</v>
      </c>
      <c r="K178" s="318"/>
    </row>
    <row r="179" spans="2:11" ht="15" customHeight="1">
      <c r="B179" s="297"/>
      <c r="C179" s="277" t="s">
        <v>134</v>
      </c>
      <c r="D179" s="277"/>
      <c r="E179" s="277"/>
      <c r="F179" s="296" t="s">
        <v>894</v>
      </c>
      <c r="G179" s="277"/>
      <c r="H179" s="277" t="s">
        <v>859</v>
      </c>
      <c r="I179" s="277" t="s">
        <v>896</v>
      </c>
      <c r="J179" s="277">
        <v>10</v>
      </c>
      <c r="K179" s="318"/>
    </row>
    <row r="180" spans="2:11" ht="15" customHeight="1">
      <c r="B180" s="297"/>
      <c r="C180" s="277" t="s">
        <v>135</v>
      </c>
      <c r="D180" s="277"/>
      <c r="E180" s="277"/>
      <c r="F180" s="296" t="s">
        <v>894</v>
      </c>
      <c r="G180" s="277"/>
      <c r="H180" s="277" t="s">
        <v>967</v>
      </c>
      <c r="I180" s="277" t="s">
        <v>928</v>
      </c>
      <c r="J180" s="277"/>
      <c r="K180" s="318"/>
    </row>
    <row r="181" spans="2:11" ht="15" customHeight="1">
      <c r="B181" s="297"/>
      <c r="C181" s="277" t="s">
        <v>968</v>
      </c>
      <c r="D181" s="277"/>
      <c r="E181" s="277"/>
      <c r="F181" s="296" t="s">
        <v>894</v>
      </c>
      <c r="G181" s="277"/>
      <c r="H181" s="277" t="s">
        <v>969</v>
      </c>
      <c r="I181" s="277" t="s">
        <v>928</v>
      </c>
      <c r="J181" s="277"/>
      <c r="K181" s="318"/>
    </row>
    <row r="182" spans="2:11" ht="15" customHeight="1">
      <c r="B182" s="297"/>
      <c r="C182" s="277" t="s">
        <v>957</v>
      </c>
      <c r="D182" s="277"/>
      <c r="E182" s="277"/>
      <c r="F182" s="296" t="s">
        <v>894</v>
      </c>
      <c r="G182" s="277"/>
      <c r="H182" s="277" t="s">
        <v>970</v>
      </c>
      <c r="I182" s="277" t="s">
        <v>928</v>
      </c>
      <c r="J182" s="277"/>
      <c r="K182" s="318"/>
    </row>
    <row r="183" spans="2:11" ht="15" customHeight="1">
      <c r="B183" s="297"/>
      <c r="C183" s="277" t="s">
        <v>137</v>
      </c>
      <c r="D183" s="277"/>
      <c r="E183" s="277"/>
      <c r="F183" s="296" t="s">
        <v>900</v>
      </c>
      <c r="G183" s="277"/>
      <c r="H183" s="277" t="s">
        <v>971</v>
      </c>
      <c r="I183" s="277" t="s">
        <v>896</v>
      </c>
      <c r="J183" s="277">
        <v>50</v>
      </c>
      <c r="K183" s="318"/>
    </row>
    <row r="184" spans="2:11" ht="15" customHeight="1">
      <c r="B184" s="297"/>
      <c r="C184" s="277" t="s">
        <v>972</v>
      </c>
      <c r="D184" s="277"/>
      <c r="E184" s="277"/>
      <c r="F184" s="296" t="s">
        <v>900</v>
      </c>
      <c r="G184" s="277"/>
      <c r="H184" s="277" t="s">
        <v>973</v>
      </c>
      <c r="I184" s="277" t="s">
        <v>974</v>
      </c>
      <c r="J184" s="277"/>
      <c r="K184" s="318"/>
    </row>
    <row r="185" spans="2:11" ht="15" customHeight="1">
      <c r="B185" s="297"/>
      <c r="C185" s="277" t="s">
        <v>975</v>
      </c>
      <c r="D185" s="277"/>
      <c r="E185" s="277"/>
      <c r="F185" s="296" t="s">
        <v>900</v>
      </c>
      <c r="G185" s="277"/>
      <c r="H185" s="277" t="s">
        <v>976</v>
      </c>
      <c r="I185" s="277" t="s">
        <v>974</v>
      </c>
      <c r="J185" s="277"/>
      <c r="K185" s="318"/>
    </row>
    <row r="186" spans="2:11" ht="15" customHeight="1">
      <c r="B186" s="297"/>
      <c r="C186" s="277" t="s">
        <v>977</v>
      </c>
      <c r="D186" s="277"/>
      <c r="E186" s="277"/>
      <c r="F186" s="296" t="s">
        <v>900</v>
      </c>
      <c r="G186" s="277"/>
      <c r="H186" s="277" t="s">
        <v>978</v>
      </c>
      <c r="I186" s="277" t="s">
        <v>974</v>
      </c>
      <c r="J186" s="277"/>
      <c r="K186" s="318"/>
    </row>
    <row r="187" spans="2:11" ht="15" customHeight="1">
      <c r="B187" s="297"/>
      <c r="C187" s="330" t="s">
        <v>979</v>
      </c>
      <c r="D187" s="277"/>
      <c r="E187" s="277"/>
      <c r="F187" s="296" t="s">
        <v>900</v>
      </c>
      <c r="G187" s="277"/>
      <c r="H187" s="277" t="s">
        <v>980</v>
      </c>
      <c r="I187" s="277" t="s">
        <v>981</v>
      </c>
      <c r="J187" s="331" t="s">
        <v>982</v>
      </c>
      <c r="K187" s="318"/>
    </row>
    <row r="188" spans="2:11" ht="15" customHeight="1">
      <c r="B188" s="297"/>
      <c r="C188" s="282" t="s">
        <v>38</v>
      </c>
      <c r="D188" s="277"/>
      <c r="E188" s="277"/>
      <c r="F188" s="296" t="s">
        <v>894</v>
      </c>
      <c r="G188" s="277"/>
      <c r="H188" s="273" t="s">
        <v>983</v>
      </c>
      <c r="I188" s="277" t="s">
        <v>984</v>
      </c>
      <c r="J188" s="277"/>
      <c r="K188" s="318"/>
    </row>
    <row r="189" spans="2:11" ht="15" customHeight="1">
      <c r="B189" s="297"/>
      <c r="C189" s="282" t="s">
        <v>985</v>
      </c>
      <c r="D189" s="277"/>
      <c r="E189" s="277"/>
      <c r="F189" s="296" t="s">
        <v>894</v>
      </c>
      <c r="G189" s="277"/>
      <c r="H189" s="277" t="s">
        <v>986</v>
      </c>
      <c r="I189" s="277" t="s">
        <v>928</v>
      </c>
      <c r="J189" s="277"/>
      <c r="K189" s="318"/>
    </row>
    <row r="190" spans="2:11" ht="15" customHeight="1">
      <c r="B190" s="297"/>
      <c r="C190" s="282" t="s">
        <v>987</v>
      </c>
      <c r="D190" s="277"/>
      <c r="E190" s="277"/>
      <c r="F190" s="296" t="s">
        <v>894</v>
      </c>
      <c r="G190" s="277"/>
      <c r="H190" s="277" t="s">
        <v>988</v>
      </c>
      <c r="I190" s="277" t="s">
        <v>928</v>
      </c>
      <c r="J190" s="277"/>
      <c r="K190" s="318"/>
    </row>
    <row r="191" spans="2:11" ht="15" customHeight="1">
      <c r="B191" s="297"/>
      <c r="C191" s="282" t="s">
        <v>989</v>
      </c>
      <c r="D191" s="277"/>
      <c r="E191" s="277"/>
      <c r="F191" s="296" t="s">
        <v>900</v>
      </c>
      <c r="G191" s="277"/>
      <c r="H191" s="277" t="s">
        <v>990</v>
      </c>
      <c r="I191" s="277" t="s">
        <v>928</v>
      </c>
      <c r="J191" s="277"/>
      <c r="K191" s="318"/>
    </row>
    <row r="192" spans="2:11" ht="15" customHeight="1">
      <c r="B192" s="324"/>
      <c r="C192" s="332"/>
      <c r="D192" s="306"/>
      <c r="E192" s="306"/>
      <c r="F192" s="306"/>
      <c r="G192" s="306"/>
      <c r="H192" s="306"/>
      <c r="I192" s="306"/>
      <c r="J192" s="306"/>
      <c r="K192" s="325"/>
    </row>
    <row r="193" spans="2:11" ht="18.75" customHeight="1">
      <c r="B193" s="273"/>
      <c r="C193" s="277"/>
      <c r="D193" s="277"/>
      <c r="E193" s="277"/>
      <c r="F193" s="296"/>
      <c r="G193" s="277"/>
      <c r="H193" s="277"/>
      <c r="I193" s="277"/>
      <c r="J193" s="277"/>
      <c r="K193" s="273"/>
    </row>
    <row r="194" spans="2:11" ht="18.75" customHeight="1">
      <c r="B194" s="273"/>
      <c r="C194" s="277"/>
      <c r="D194" s="277"/>
      <c r="E194" s="277"/>
      <c r="F194" s="296"/>
      <c r="G194" s="277"/>
      <c r="H194" s="277"/>
      <c r="I194" s="277"/>
      <c r="J194" s="277"/>
      <c r="K194" s="273"/>
    </row>
    <row r="195" spans="2:11" ht="18.75" customHeight="1">
      <c r="B195" s="283"/>
      <c r="C195" s="283"/>
      <c r="D195" s="283"/>
      <c r="E195" s="283"/>
      <c r="F195" s="283"/>
      <c r="G195" s="283"/>
      <c r="H195" s="283"/>
      <c r="I195" s="283"/>
      <c r="J195" s="283"/>
      <c r="K195" s="283"/>
    </row>
    <row r="196" spans="2:11">
      <c r="B196" s="265"/>
      <c r="C196" s="266"/>
      <c r="D196" s="266"/>
      <c r="E196" s="266"/>
      <c r="F196" s="266"/>
      <c r="G196" s="266"/>
      <c r="H196" s="266"/>
      <c r="I196" s="266"/>
      <c r="J196" s="266"/>
      <c r="K196" s="267"/>
    </row>
    <row r="197" spans="2:11" ht="22.2">
      <c r="B197" s="268"/>
      <c r="C197" s="396" t="s">
        <v>991</v>
      </c>
      <c r="D197" s="396"/>
      <c r="E197" s="396"/>
      <c r="F197" s="396"/>
      <c r="G197" s="396"/>
      <c r="H197" s="396"/>
      <c r="I197" s="396"/>
      <c r="J197" s="396"/>
      <c r="K197" s="269"/>
    </row>
    <row r="198" spans="2:11" ht="25.5" customHeight="1">
      <c r="B198" s="268"/>
      <c r="C198" s="333" t="s">
        <v>992</v>
      </c>
      <c r="D198" s="333"/>
      <c r="E198" s="333"/>
      <c r="F198" s="333" t="s">
        <v>993</v>
      </c>
      <c r="G198" s="334"/>
      <c r="H198" s="395" t="s">
        <v>994</v>
      </c>
      <c r="I198" s="395"/>
      <c r="J198" s="395"/>
      <c r="K198" s="269"/>
    </row>
    <row r="199" spans="2:11" ht="5.25" customHeight="1">
      <c r="B199" s="297"/>
      <c r="C199" s="294"/>
      <c r="D199" s="294"/>
      <c r="E199" s="294"/>
      <c r="F199" s="294"/>
      <c r="G199" s="277"/>
      <c r="H199" s="294"/>
      <c r="I199" s="294"/>
      <c r="J199" s="294"/>
      <c r="K199" s="318"/>
    </row>
    <row r="200" spans="2:11" ht="15" customHeight="1">
      <c r="B200" s="297"/>
      <c r="C200" s="277" t="s">
        <v>984</v>
      </c>
      <c r="D200" s="277"/>
      <c r="E200" s="277"/>
      <c r="F200" s="296" t="s">
        <v>39</v>
      </c>
      <c r="G200" s="277"/>
      <c r="H200" s="394" t="s">
        <v>995</v>
      </c>
      <c r="I200" s="394"/>
      <c r="J200" s="394"/>
      <c r="K200" s="318"/>
    </row>
    <row r="201" spans="2:11" ht="15" customHeight="1">
      <c r="B201" s="297"/>
      <c r="C201" s="303"/>
      <c r="D201" s="277"/>
      <c r="E201" s="277"/>
      <c r="F201" s="296" t="s">
        <v>40</v>
      </c>
      <c r="G201" s="277"/>
      <c r="H201" s="394" t="s">
        <v>996</v>
      </c>
      <c r="I201" s="394"/>
      <c r="J201" s="394"/>
      <c r="K201" s="318"/>
    </row>
    <row r="202" spans="2:11" ht="15" customHeight="1">
      <c r="B202" s="297"/>
      <c r="C202" s="303"/>
      <c r="D202" s="277"/>
      <c r="E202" s="277"/>
      <c r="F202" s="296" t="s">
        <v>43</v>
      </c>
      <c r="G202" s="277"/>
      <c r="H202" s="394" t="s">
        <v>997</v>
      </c>
      <c r="I202" s="394"/>
      <c r="J202" s="394"/>
      <c r="K202" s="318"/>
    </row>
    <row r="203" spans="2:11" ht="15" customHeight="1">
      <c r="B203" s="297"/>
      <c r="C203" s="277"/>
      <c r="D203" s="277"/>
      <c r="E203" s="277"/>
      <c r="F203" s="296" t="s">
        <v>41</v>
      </c>
      <c r="G203" s="277"/>
      <c r="H203" s="394" t="s">
        <v>998</v>
      </c>
      <c r="I203" s="394"/>
      <c r="J203" s="394"/>
      <c r="K203" s="318"/>
    </row>
    <row r="204" spans="2:11" ht="15" customHeight="1">
      <c r="B204" s="297"/>
      <c r="C204" s="277"/>
      <c r="D204" s="277"/>
      <c r="E204" s="277"/>
      <c r="F204" s="296" t="s">
        <v>42</v>
      </c>
      <c r="G204" s="277"/>
      <c r="H204" s="394" t="s">
        <v>999</v>
      </c>
      <c r="I204" s="394"/>
      <c r="J204" s="394"/>
      <c r="K204" s="318"/>
    </row>
    <row r="205" spans="2:11" ht="15" customHeight="1">
      <c r="B205" s="297"/>
      <c r="C205" s="277"/>
      <c r="D205" s="277"/>
      <c r="E205" s="277"/>
      <c r="F205" s="296"/>
      <c r="G205" s="277"/>
      <c r="H205" s="277"/>
      <c r="I205" s="277"/>
      <c r="J205" s="277"/>
      <c r="K205" s="318"/>
    </row>
    <row r="206" spans="2:11" ht="15" customHeight="1">
      <c r="B206" s="297"/>
      <c r="C206" s="277" t="s">
        <v>940</v>
      </c>
      <c r="D206" s="277"/>
      <c r="E206" s="277"/>
      <c r="F206" s="296" t="s">
        <v>74</v>
      </c>
      <c r="G206" s="277"/>
      <c r="H206" s="394" t="s">
        <v>1000</v>
      </c>
      <c r="I206" s="394"/>
      <c r="J206" s="394"/>
      <c r="K206" s="318"/>
    </row>
    <row r="207" spans="2:11" ht="15" customHeight="1">
      <c r="B207" s="297"/>
      <c r="C207" s="303"/>
      <c r="D207" s="277"/>
      <c r="E207" s="277"/>
      <c r="F207" s="296" t="s">
        <v>838</v>
      </c>
      <c r="G207" s="277"/>
      <c r="H207" s="394" t="s">
        <v>839</v>
      </c>
      <c r="I207" s="394"/>
      <c r="J207" s="394"/>
      <c r="K207" s="318"/>
    </row>
    <row r="208" spans="2:11" ht="15" customHeight="1">
      <c r="B208" s="297"/>
      <c r="C208" s="277"/>
      <c r="D208" s="277"/>
      <c r="E208" s="277"/>
      <c r="F208" s="296" t="s">
        <v>836</v>
      </c>
      <c r="G208" s="277"/>
      <c r="H208" s="394" t="s">
        <v>1001</v>
      </c>
      <c r="I208" s="394"/>
      <c r="J208" s="394"/>
      <c r="K208" s="318"/>
    </row>
    <row r="209" spans="2:11" ht="15" customHeight="1">
      <c r="B209" s="335"/>
      <c r="C209" s="303"/>
      <c r="D209" s="303"/>
      <c r="E209" s="303"/>
      <c r="F209" s="296" t="s">
        <v>840</v>
      </c>
      <c r="G209" s="282"/>
      <c r="H209" s="393" t="s">
        <v>841</v>
      </c>
      <c r="I209" s="393"/>
      <c r="J209" s="393"/>
      <c r="K209" s="336"/>
    </row>
    <row r="210" spans="2:11" ht="15" customHeight="1">
      <c r="B210" s="335"/>
      <c r="C210" s="303"/>
      <c r="D210" s="303"/>
      <c r="E210" s="303"/>
      <c r="F210" s="296" t="s">
        <v>842</v>
      </c>
      <c r="G210" s="282"/>
      <c r="H210" s="393" t="s">
        <v>793</v>
      </c>
      <c r="I210" s="393"/>
      <c r="J210" s="393"/>
      <c r="K210" s="336"/>
    </row>
    <row r="211" spans="2:11" ht="15" customHeight="1">
      <c r="B211" s="335"/>
      <c r="C211" s="303"/>
      <c r="D211" s="303"/>
      <c r="E211" s="303"/>
      <c r="F211" s="337"/>
      <c r="G211" s="282"/>
      <c r="H211" s="338"/>
      <c r="I211" s="338"/>
      <c r="J211" s="338"/>
      <c r="K211" s="336"/>
    </row>
    <row r="212" spans="2:11" ht="15" customHeight="1">
      <c r="B212" s="335"/>
      <c r="C212" s="277" t="s">
        <v>964</v>
      </c>
      <c r="D212" s="303"/>
      <c r="E212" s="303"/>
      <c r="F212" s="296">
        <v>1</v>
      </c>
      <c r="G212" s="282"/>
      <c r="H212" s="393" t="s">
        <v>1002</v>
      </c>
      <c r="I212" s="393"/>
      <c r="J212" s="393"/>
      <c r="K212" s="336"/>
    </row>
    <row r="213" spans="2:11" ht="15" customHeight="1">
      <c r="B213" s="335"/>
      <c r="C213" s="303"/>
      <c r="D213" s="303"/>
      <c r="E213" s="303"/>
      <c r="F213" s="296">
        <v>2</v>
      </c>
      <c r="G213" s="282"/>
      <c r="H213" s="393" t="s">
        <v>1003</v>
      </c>
      <c r="I213" s="393"/>
      <c r="J213" s="393"/>
      <c r="K213" s="336"/>
    </row>
    <row r="214" spans="2:11" ht="15" customHeight="1">
      <c r="B214" s="335"/>
      <c r="C214" s="303"/>
      <c r="D214" s="303"/>
      <c r="E214" s="303"/>
      <c r="F214" s="296">
        <v>3</v>
      </c>
      <c r="G214" s="282"/>
      <c r="H214" s="393" t="s">
        <v>1004</v>
      </c>
      <c r="I214" s="393"/>
      <c r="J214" s="393"/>
      <c r="K214" s="336"/>
    </row>
    <row r="215" spans="2:11" ht="15" customHeight="1">
      <c r="B215" s="335"/>
      <c r="C215" s="303"/>
      <c r="D215" s="303"/>
      <c r="E215" s="303"/>
      <c r="F215" s="296">
        <v>4</v>
      </c>
      <c r="G215" s="282"/>
      <c r="H215" s="393" t="s">
        <v>1005</v>
      </c>
      <c r="I215" s="393"/>
      <c r="J215" s="393"/>
      <c r="K215" s="336"/>
    </row>
    <row r="216" spans="2:11" ht="12.75" customHeight="1">
      <c r="B216" s="339"/>
      <c r="C216" s="340"/>
      <c r="D216" s="340"/>
      <c r="E216" s="340"/>
      <c r="F216" s="340"/>
      <c r="G216" s="340"/>
      <c r="H216" s="340"/>
      <c r="I216" s="340"/>
      <c r="J216" s="340"/>
      <c r="K216" s="341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001 - Stavební část</vt:lpstr>
      <vt:lpstr>002 - ZTI</vt:lpstr>
      <vt:lpstr>003 - Plynoinstalace</vt:lpstr>
      <vt:lpstr>004 - VZT</vt:lpstr>
      <vt:lpstr>005 - Elektroinstalace</vt:lpstr>
      <vt:lpstr>90 - Vedlejší rozpočtové ...</vt:lpstr>
      <vt:lpstr>Pokyny pro vyplnění</vt:lpstr>
      <vt:lpstr>'001 - Stavební část'!Názvy_tisku</vt:lpstr>
      <vt:lpstr>'002 - ZTI'!Názvy_tisku</vt:lpstr>
      <vt:lpstr>'003 - Plynoinstalace'!Názvy_tisku</vt:lpstr>
      <vt:lpstr>'004 - VZT'!Názvy_tisku</vt:lpstr>
      <vt:lpstr>'005 - Elektroinstalace'!Názvy_tisku</vt:lpstr>
      <vt:lpstr>'90 - Vedlejší rozpočtové ...'!Názvy_tisku</vt:lpstr>
      <vt:lpstr>'Rekapitulace stavby'!Názvy_tisku</vt:lpstr>
      <vt:lpstr>'001 - Stavební část'!Oblast_tisku</vt:lpstr>
      <vt:lpstr>'002 - ZTI'!Oblast_tisku</vt:lpstr>
      <vt:lpstr>'003 - Plynoinstalace'!Oblast_tisku</vt:lpstr>
      <vt:lpstr>'004 - VZT'!Oblast_tisku</vt:lpstr>
      <vt:lpstr>'005 - Elektroinstalace'!Oblast_tisku</vt:lpstr>
      <vt:lpstr>'90 - Vedlejší rozpočtové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DESKTOP-1R0RIJI\PC</dc:creator>
  <cp:lastModifiedBy>PC</cp:lastModifiedBy>
  <dcterms:created xsi:type="dcterms:W3CDTF">2019-01-17T11:26:17Z</dcterms:created>
  <dcterms:modified xsi:type="dcterms:W3CDTF">2019-01-17T11:26:57Z</dcterms:modified>
</cp:coreProperties>
</file>